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9" r:id="rId1"/>
    <sheet name="NOVÝ STAV" sheetId="10" r:id="rId2"/>
  </sheets>
  <externalReferences>
    <externalReference r:id="rId3"/>
    <externalReference r:id="rId4"/>
    <externalReference r:id="rId5"/>
    <externalReference r:id="rId6"/>
  </externalReferences>
  <definedNames>
    <definedName name="______obl11">#REF!</definedName>
    <definedName name="______obl12">#REF!</definedName>
    <definedName name="______obl13">#REF!</definedName>
    <definedName name="______obl14">#REF!</definedName>
    <definedName name="______obl15">#REF!</definedName>
    <definedName name="______obl16">#REF!</definedName>
    <definedName name="______obl17">#REF!</definedName>
    <definedName name="______obl1710">#REF!</definedName>
    <definedName name="______obl1711">#REF!</definedName>
    <definedName name="______obl1712">#REF!</definedName>
    <definedName name="______obl1713">#REF!</definedName>
    <definedName name="______obl1714">#REF!</definedName>
    <definedName name="______obl1715">#REF!</definedName>
    <definedName name="______obl1716">#REF!</definedName>
    <definedName name="______obl1717">#REF!</definedName>
    <definedName name="______obl1718">#REF!</definedName>
    <definedName name="______obl1719">#REF!</definedName>
    <definedName name="______obl173">#REF!</definedName>
    <definedName name="______obl174">#REF!</definedName>
    <definedName name="______obl175">#REF!</definedName>
    <definedName name="______obl176">#REF!</definedName>
    <definedName name="______obl177">#REF!</definedName>
    <definedName name="______obl178">#REF!</definedName>
    <definedName name="______obl179">#REF!</definedName>
    <definedName name="______obl18">#REF!</definedName>
    <definedName name="______obl181">#REF!</definedName>
    <definedName name="______obl1816">#REF!</definedName>
    <definedName name="______obl1820">#REF!</definedName>
    <definedName name="______obl1821">#REF!</definedName>
    <definedName name="______obl1822">#REF!</definedName>
    <definedName name="______obl1823">#REF!</definedName>
    <definedName name="______obl1824">#REF!</definedName>
    <definedName name="______obl1825">#REF!</definedName>
    <definedName name="______obl1826">#REF!</definedName>
    <definedName name="______obl1827">#REF!</definedName>
    <definedName name="______obl1828">#REF!</definedName>
    <definedName name="______obl1829">#REF!</definedName>
    <definedName name="______obl183">#REF!</definedName>
    <definedName name="______obl1831">#REF!</definedName>
    <definedName name="______obl1832">#REF!</definedName>
    <definedName name="______obl184">#REF!</definedName>
    <definedName name="______obl185">#REF!</definedName>
    <definedName name="______obl186">#REF!</definedName>
    <definedName name="______obl187">#REF!</definedName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 localSheetId="0">#REF!</definedName>
    <definedName name="____obl12" localSheetId="0">#REF!</definedName>
    <definedName name="____obl13" localSheetId="0">#REF!</definedName>
    <definedName name="____obl14" localSheetId="0">#REF!</definedName>
    <definedName name="____obl15" localSheetId="0">#REF!</definedName>
    <definedName name="____obl16" localSheetId="0">#REF!</definedName>
    <definedName name="____obl17" localSheetId="0">#REF!</definedName>
    <definedName name="____obl1710" localSheetId="0">#REF!</definedName>
    <definedName name="____obl1711" localSheetId="0">#REF!</definedName>
    <definedName name="____obl1712" localSheetId="0">#REF!</definedName>
    <definedName name="____obl1713" localSheetId="0">#REF!</definedName>
    <definedName name="____obl1714" localSheetId="0">#REF!</definedName>
    <definedName name="____obl1715" localSheetId="0">#REF!</definedName>
    <definedName name="____obl1716" localSheetId="0">#REF!</definedName>
    <definedName name="____obl1717" localSheetId="0">#REF!</definedName>
    <definedName name="____obl1718" localSheetId="0">#REF!</definedName>
    <definedName name="____obl1719" localSheetId="0">#REF!</definedName>
    <definedName name="____obl173" localSheetId="0">#REF!</definedName>
    <definedName name="____obl174" localSheetId="0">#REF!</definedName>
    <definedName name="____obl175" localSheetId="0">#REF!</definedName>
    <definedName name="____obl176" localSheetId="0">#REF!</definedName>
    <definedName name="____obl177" localSheetId="0">#REF!</definedName>
    <definedName name="____obl178" localSheetId="0">#REF!</definedName>
    <definedName name="____obl179" localSheetId="0">#REF!</definedName>
    <definedName name="____obl18" localSheetId="0">#REF!</definedName>
    <definedName name="____obl181" localSheetId="0">#REF!</definedName>
    <definedName name="____obl1816" localSheetId="0">#REF!</definedName>
    <definedName name="____obl1820" localSheetId="0">#REF!</definedName>
    <definedName name="____obl1821" localSheetId="0">#REF!</definedName>
    <definedName name="____obl1822" localSheetId="0">#REF!</definedName>
    <definedName name="____obl1823" localSheetId="0">#REF!</definedName>
    <definedName name="____obl1824" localSheetId="0">#REF!</definedName>
    <definedName name="____obl1825" localSheetId="0">#REF!</definedName>
    <definedName name="____obl1826" localSheetId="0">#REF!</definedName>
    <definedName name="____obl1827" localSheetId="0">#REF!</definedName>
    <definedName name="____obl1828" localSheetId="0">#REF!</definedName>
    <definedName name="____obl1829" localSheetId="0">#REF!</definedName>
    <definedName name="____obl183" localSheetId="0">#REF!</definedName>
    <definedName name="____obl1831" localSheetId="0">#REF!</definedName>
    <definedName name="____obl1832" localSheetId="0">#REF!</definedName>
    <definedName name="____obl184" localSheetId="0">#REF!</definedName>
    <definedName name="____obl185" localSheetId="0">#REF!</definedName>
    <definedName name="____obl186" localSheetId="0">#REF!</definedName>
    <definedName name="____obl187" localSheetId="0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1">#REF!</definedName>
    <definedName name="__obl12" localSheetId="1">#REF!</definedName>
    <definedName name="__obl13" localSheetId="1">#REF!</definedName>
    <definedName name="__obl14" localSheetId="1">#REF!</definedName>
    <definedName name="__obl15" localSheetId="1">#REF!</definedName>
    <definedName name="__obl16" localSheetId="1">#REF!</definedName>
    <definedName name="__obl17" localSheetId="1">#REF!</definedName>
    <definedName name="__obl1710" localSheetId="1">#REF!</definedName>
    <definedName name="__obl1711" localSheetId="1">#REF!</definedName>
    <definedName name="__obl1712" localSheetId="1">#REF!</definedName>
    <definedName name="__obl1713" localSheetId="1">#REF!</definedName>
    <definedName name="__obl1714" localSheetId="1">#REF!</definedName>
    <definedName name="__obl1715" localSheetId="1">#REF!</definedName>
    <definedName name="__obl1716" localSheetId="1">#REF!</definedName>
    <definedName name="__obl1717" localSheetId="1">#REF!</definedName>
    <definedName name="__obl1718" localSheetId="1">#REF!</definedName>
    <definedName name="__obl1719" localSheetId="1">#REF!</definedName>
    <definedName name="__obl173" localSheetId="1">#REF!</definedName>
    <definedName name="__obl174" localSheetId="1">#REF!</definedName>
    <definedName name="__obl175" localSheetId="1">#REF!</definedName>
    <definedName name="__obl176" localSheetId="1">#REF!</definedName>
    <definedName name="__obl177" localSheetId="1">#REF!</definedName>
    <definedName name="__obl178" localSheetId="1">#REF!</definedName>
    <definedName name="__obl179" localSheetId="1">#REF!</definedName>
    <definedName name="__obl18" localSheetId="1">#REF!</definedName>
    <definedName name="__obl181" localSheetId="1">#REF!</definedName>
    <definedName name="__obl1816" localSheetId="1">#REF!</definedName>
    <definedName name="__obl1820" localSheetId="1">#REF!</definedName>
    <definedName name="__obl1821" localSheetId="1">#REF!</definedName>
    <definedName name="__obl1822" localSheetId="1">#REF!</definedName>
    <definedName name="__obl1823" localSheetId="1">#REF!</definedName>
    <definedName name="__obl1824" localSheetId="1">#REF!</definedName>
    <definedName name="__obl1825" localSheetId="1">#REF!</definedName>
    <definedName name="__obl1826" localSheetId="1">#REF!</definedName>
    <definedName name="__obl1827" localSheetId="1">#REF!</definedName>
    <definedName name="__obl1828" localSheetId="1">#REF!</definedName>
    <definedName name="__obl1829" localSheetId="1">#REF!</definedName>
    <definedName name="__obl183" localSheetId="1">#REF!</definedName>
    <definedName name="__obl1831" localSheetId="1">#REF!</definedName>
    <definedName name="__obl1832" localSheetId="1">#REF!</definedName>
    <definedName name="__obl184" localSheetId="1">#REF!</definedName>
    <definedName name="__obl185" localSheetId="1">#REF!</definedName>
    <definedName name="__obl186" localSheetId="1">#REF!</definedName>
    <definedName name="__obl187" localSheetId="1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IF('NOVÝ STAV'!Values_Entered,'NOVÝ STAV'!Header_Row+'NOVÝ STAV'!Number_of_Payments,'NOVÝ STAV'!Header_Row)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MATCH(0.01,'NOVÝ STAV'!End_Bal,-1)+1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'NOVÝ STAV'!$A$1:$I$382</definedName>
    <definedName name="_xlnm.Print_Area" localSheetId="0">Rekapitulace!$A$1:$C$25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DATE(YEAR('NOVÝ STAV'!Loan_Start),MONTH('NOVÝ STAV'!Loan_Start)+Payment_Number,DAY('NOVÝ STAV'!Loan_Start))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OFFSET('NOVÝ STAV'!Full_Print,0,0,'NOVÝ STAV'!Last_Row)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IF('NOVÝ STAV'!Loan_Amount*'NOVÝ STAV'!Interest_Rate*'NOVÝ STAV'!Loan_Years*'NOVÝ STAV'!Loan_Start&gt;0,1,0)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9" i="10" l="1"/>
  <c r="F298" i="10"/>
  <c r="H298" i="10" s="1"/>
  <c r="F30" i="10" l="1"/>
  <c r="H30" i="10" s="1"/>
  <c r="F58" i="10" l="1"/>
  <c r="F295" i="10" l="1"/>
  <c r="F297" i="10"/>
  <c r="F277" i="10"/>
  <c r="F268" i="10"/>
  <c r="F267" i="10" s="1"/>
  <c r="H267" i="10" s="1"/>
  <c r="F266" i="10"/>
  <c r="F263" i="10"/>
  <c r="F262" i="10"/>
  <c r="F193" i="10"/>
  <c r="F192" i="10" s="1"/>
  <c r="H192" i="10" s="1"/>
  <c r="F135" i="10"/>
  <c r="F133" i="10"/>
  <c r="F132" i="10"/>
  <c r="F108" i="10"/>
  <c r="F85" i="10"/>
  <c r="F84" i="10"/>
  <c r="F60" i="10"/>
  <c r="F41" i="10"/>
  <c r="F39" i="10" s="1"/>
  <c r="H39" i="10" s="1"/>
  <c r="F82" i="10" l="1"/>
  <c r="H82" i="10" s="1"/>
  <c r="F114" i="10" l="1"/>
  <c r="F91" i="10"/>
  <c r="H91" i="10" s="1"/>
  <c r="F367" i="10" l="1"/>
  <c r="H367" i="10" s="1"/>
  <c r="F330" i="10" l="1"/>
  <c r="F323" i="10"/>
  <c r="F327" i="10"/>
  <c r="F319" i="10"/>
  <c r="F362" i="10" l="1"/>
  <c r="F360" i="10"/>
  <c r="F359" i="10"/>
  <c r="F356" i="10"/>
  <c r="F355" i="10"/>
  <c r="F351" i="10"/>
  <c r="F349" i="10"/>
  <c r="F107" i="10" l="1"/>
  <c r="F103" i="10"/>
  <c r="F63" i="10"/>
  <c r="F74" i="10"/>
  <c r="F72" i="10"/>
  <c r="F56" i="10"/>
  <c r="F53" i="10"/>
  <c r="F48" i="10"/>
  <c r="F37" i="10"/>
  <c r="F288" i="10" l="1"/>
  <c r="F287" i="10" s="1"/>
  <c r="H287" i="10" s="1"/>
  <c r="F280" i="10"/>
  <c r="F279" i="10" s="1"/>
  <c r="H279" i="10" s="1"/>
  <c r="F285" i="10" l="1"/>
  <c r="F283" i="10"/>
  <c r="F275" i="10"/>
  <c r="F171" i="10" l="1"/>
  <c r="F170" i="10" s="1"/>
  <c r="H170" i="10" s="1"/>
  <c r="F169" i="10" l="1"/>
  <c r="F168" i="10" s="1"/>
  <c r="H168" i="10" s="1"/>
  <c r="F162" i="10"/>
  <c r="F154" i="10" s="1"/>
  <c r="F167" i="10" s="1"/>
  <c r="H167" i="10" s="1"/>
  <c r="F175" i="10"/>
  <c r="H175" i="10" s="1"/>
  <c r="H174" i="10"/>
  <c r="H159" i="10"/>
  <c r="H158" i="10"/>
  <c r="H157" i="10"/>
  <c r="F164" i="10" l="1"/>
  <c r="F163" i="10" s="1"/>
  <c r="H163" i="10" s="1"/>
  <c r="F166" i="10"/>
  <c r="G154" i="10"/>
  <c r="H154" i="10" s="1"/>
  <c r="H166" i="10" l="1"/>
  <c r="F165" i="10"/>
  <c r="H165" i="10" s="1"/>
  <c r="H153" i="10" s="1"/>
  <c r="C17" i="9" l="1"/>
  <c r="F134" i="10"/>
  <c r="H134" i="10" s="1"/>
  <c r="F371" i="10"/>
  <c r="H371" i="10" s="1"/>
  <c r="H370" i="10"/>
  <c r="F363" i="10"/>
  <c r="H363" i="10" s="1"/>
  <c r="F361" i="10"/>
  <c r="H361" i="10" s="1"/>
  <c r="F358" i="10"/>
  <c r="F343" i="10"/>
  <c r="H343" i="10" s="1"/>
  <c r="F339" i="10"/>
  <c r="H339" i="10" s="1"/>
  <c r="F335" i="10"/>
  <c r="H335" i="10" s="1"/>
  <c r="F331" i="10"/>
  <c r="H331" i="10" s="1"/>
  <c r="F328" i="10"/>
  <c r="H328" i="10" s="1"/>
  <c r="F325" i="10"/>
  <c r="H325" i="10" s="1"/>
  <c r="F321" i="10"/>
  <c r="H321" i="10" s="1"/>
  <c r="F317" i="10"/>
  <c r="H317" i="10" s="1"/>
  <c r="F307" i="10"/>
  <c r="H307" i="10" s="1"/>
  <c r="F304" i="10"/>
  <c r="H304" i="10" s="1"/>
  <c r="F301" i="10"/>
  <c r="H301" i="10" s="1"/>
  <c r="F296" i="10"/>
  <c r="H296" i="10" s="1"/>
  <c r="F294" i="10"/>
  <c r="H294" i="10" s="1"/>
  <c r="F290" i="10"/>
  <c r="H290" i="10" s="1"/>
  <c r="H289" i="10"/>
  <c r="F284" i="10"/>
  <c r="H284" i="10" s="1"/>
  <c r="F282" i="10"/>
  <c r="H282" i="10" s="1"/>
  <c r="H277" i="10"/>
  <c r="F274" i="10"/>
  <c r="F276" i="10" s="1"/>
  <c r="H276" i="10" s="1"/>
  <c r="F270" i="10"/>
  <c r="H270" i="10" s="1"/>
  <c r="H269" i="10"/>
  <c r="F265" i="10"/>
  <c r="H265" i="10" s="1"/>
  <c r="F256" i="10"/>
  <c r="H256" i="10" s="1"/>
  <c r="H255" i="10"/>
  <c r="F253" i="10"/>
  <c r="F252" i="10"/>
  <c r="F251" i="10"/>
  <c r="F250" i="10"/>
  <c r="F246" i="10"/>
  <c r="F237" i="10" s="1"/>
  <c r="H243" i="10"/>
  <c r="H242" i="10"/>
  <c r="H241" i="10"/>
  <c r="H240" i="10"/>
  <c r="H239" i="10"/>
  <c r="F236" i="10"/>
  <c r="H233" i="10"/>
  <c r="H232" i="10"/>
  <c r="H231" i="10"/>
  <c r="F229" i="10"/>
  <c r="F228" i="10"/>
  <c r="F219" i="10" s="1"/>
  <c r="H225" i="10"/>
  <c r="H224" i="10"/>
  <c r="H223" i="10"/>
  <c r="H222" i="10"/>
  <c r="H221" i="10"/>
  <c r="F203" i="10"/>
  <c r="H203" i="10" s="1"/>
  <c r="F199" i="10"/>
  <c r="H199" i="10" s="1"/>
  <c r="H198" i="10"/>
  <c r="F189" i="10"/>
  <c r="F179" i="10" s="1"/>
  <c r="F191" i="10" s="1"/>
  <c r="F190" i="10" s="1"/>
  <c r="H190" i="10" s="1"/>
  <c r="H186" i="10"/>
  <c r="H185" i="10"/>
  <c r="H184" i="10"/>
  <c r="H183" i="10"/>
  <c r="H182" i="10"/>
  <c r="F150" i="10"/>
  <c r="H150" i="10" s="1"/>
  <c r="H149" i="10"/>
  <c r="F147" i="10"/>
  <c r="F146" i="10" s="1"/>
  <c r="H146" i="10" s="1"/>
  <c r="F144" i="10"/>
  <c r="F143" i="10" s="1"/>
  <c r="H143" i="10" s="1"/>
  <c r="F139" i="10"/>
  <c r="H139" i="10" s="1"/>
  <c r="H138" i="10"/>
  <c r="F137" i="10"/>
  <c r="F136" i="10" s="1"/>
  <c r="H136" i="10" s="1"/>
  <c r="H130" i="10"/>
  <c r="H129" i="10"/>
  <c r="F126" i="10"/>
  <c r="F122" i="10"/>
  <c r="H122" i="10" s="1"/>
  <c r="H121" i="10"/>
  <c r="F117" i="10"/>
  <c r="H117" i="10" s="1"/>
  <c r="F115" i="10"/>
  <c r="H115" i="10" s="1"/>
  <c r="F113" i="10"/>
  <c r="F116" i="10" s="1"/>
  <c r="H116" i="10" s="1"/>
  <c r="F112" i="10"/>
  <c r="F110" i="10" s="1"/>
  <c r="H110" i="10" s="1"/>
  <c r="F109" i="10"/>
  <c r="F101" i="10"/>
  <c r="H101" i="10" s="1"/>
  <c r="F99" i="10"/>
  <c r="H99" i="10" s="1"/>
  <c r="F98" i="10"/>
  <c r="F97" i="10" s="1"/>
  <c r="H97" i="10" s="1"/>
  <c r="F95" i="10"/>
  <c r="H95" i="10" s="1"/>
  <c r="F87" i="10"/>
  <c r="H87" i="10" s="1"/>
  <c r="F81" i="10"/>
  <c r="F79" i="10" s="1"/>
  <c r="H79" i="10" s="1"/>
  <c r="F78" i="10"/>
  <c r="F76" i="10" s="1"/>
  <c r="H76" i="10" s="1"/>
  <c r="F75" i="10"/>
  <c r="F73" i="10"/>
  <c r="F71" i="10"/>
  <c r="F70" i="10"/>
  <c r="F64" i="10"/>
  <c r="H64" i="10" s="1"/>
  <c r="F61" i="10"/>
  <c r="H61" i="10" s="1"/>
  <c r="F59" i="10"/>
  <c r="H59" i="10" s="1"/>
  <c r="F57" i="10"/>
  <c r="H57" i="10" s="1"/>
  <c r="F54" i="10"/>
  <c r="H54" i="10" s="1"/>
  <c r="F52" i="10"/>
  <c r="F51" i="10"/>
  <c r="F46" i="10"/>
  <c r="H46" i="10" s="1"/>
  <c r="F45" i="10"/>
  <c r="F44" i="10"/>
  <c r="F35" i="10"/>
  <c r="H35" i="10" s="1"/>
  <c r="F27" i="10"/>
  <c r="H27" i="10" s="1"/>
  <c r="F23" i="10"/>
  <c r="H23" i="10" s="1"/>
  <c r="F18" i="10"/>
  <c r="H18" i="10" s="1"/>
  <c r="F13" i="10"/>
  <c r="H13" i="10" s="1"/>
  <c r="F12" i="10"/>
  <c r="F11" i="10" s="1"/>
  <c r="H11" i="10" s="1"/>
  <c r="H10" i="10" l="1"/>
  <c r="H366" i="10"/>
  <c r="C24" i="9" s="1"/>
  <c r="F49" i="10"/>
  <c r="H49" i="10" s="1"/>
  <c r="G274" i="10"/>
  <c r="H274" i="10" s="1"/>
  <c r="F67" i="10"/>
  <c r="H67" i="10" s="1"/>
  <c r="F105" i="10"/>
  <c r="H105" i="10" s="1"/>
  <c r="F347" i="10"/>
  <c r="H347" i="10" s="1"/>
  <c r="H120" i="10"/>
  <c r="C13" i="9" s="1"/>
  <c r="F42" i="10"/>
  <c r="H42" i="10" s="1"/>
  <c r="F354" i="10"/>
  <c r="F313" i="10" s="1"/>
  <c r="F311" i="10" s="1"/>
  <c r="H311" i="10" s="1"/>
  <c r="C10" i="9"/>
  <c r="G237" i="10"/>
  <c r="H237" i="10" s="1"/>
  <c r="F249" i="10"/>
  <c r="H249" i="10" s="1"/>
  <c r="H293" i="10"/>
  <c r="C22" i="9" s="1"/>
  <c r="G229" i="10"/>
  <c r="H229" i="10" s="1"/>
  <c r="F357" i="10"/>
  <c r="F316" i="10" s="1"/>
  <c r="F314" i="10" s="1"/>
  <c r="H314" i="10" s="1"/>
  <c r="G126" i="10"/>
  <c r="H126" i="10" s="1"/>
  <c r="F260" i="10"/>
  <c r="H260" i="10" s="1"/>
  <c r="H259" i="10" s="1"/>
  <c r="C20" i="9" s="1"/>
  <c r="F248" i="10"/>
  <c r="F247" i="10" s="1"/>
  <c r="H247" i="10" s="1"/>
  <c r="F286" i="10"/>
  <c r="F281" i="10" s="1"/>
  <c r="H281" i="10" s="1"/>
  <c r="H142" i="10"/>
  <c r="C16" i="9" s="1"/>
  <c r="G179" i="10"/>
  <c r="H179" i="10" s="1"/>
  <c r="G219" i="10"/>
  <c r="H219" i="10" s="1"/>
  <c r="F118" i="10"/>
  <c r="H118" i="10" s="1"/>
  <c r="G113" i="10" s="1"/>
  <c r="H113" i="10" s="1"/>
  <c r="F195" i="10"/>
  <c r="H90" i="10" l="1"/>
  <c r="H357" i="10"/>
  <c r="H286" i="10"/>
  <c r="H273" i="10" s="1"/>
  <c r="C21" i="9" s="1"/>
  <c r="H125" i="10"/>
  <c r="H354" i="10"/>
  <c r="F352" i="10"/>
  <c r="H352" i="10" s="1"/>
  <c r="H34" i="10"/>
  <c r="C11" i="9" s="1"/>
  <c r="C12" i="9"/>
  <c r="H202" i="10"/>
  <c r="C19" i="9" s="1"/>
  <c r="F353" i="10"/>
  <c r="H353" i="10" s="1"/>
  <c r="F196" i="10"/>
  <c r="H195" i="10"/>
  <c r="C15" i="9" l="1"/>
  <c r="H310" i="10"/>
  <c r="C23" i="9" s="1"/>
  <c r="C9" i="9"/>
  <c r="H9" i="10"/>
  <c r="H196" i="10"/>
  <c r="F197" i="10"/>
  <c r="H197" i="10" s="1"/>
  <c r="H178" i="10" s="1"/>
  <c r="H124" i="10" s="1"/>
  <c r="H374" i="10" l="1"/>
  <c r="H376" i="10" s="1"/>
  <c r="C18" i="9"/>
  <c r="C14" i="9" s="1"/>
  <c r="C25" i="9" s="1"/>
</calcChain>
</file>

<file path=xl/sharedStrings.xml><?xml version="1.0" encoding="utf-8"?>
<sst xmlns="http://schemas.openxmlformats.org/spreadsheetml/2006/main" count="805" uniqueCount="457">
  <si>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</si>
  <si>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</si>
  <si>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</si>
  <si>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</si>
  <si>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</si>
  <si>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</si>
  <si>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</si>
  <si>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</si>
  <si>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</si>
  <si>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</si>
  <si>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</si>
  <si>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</si>
  <si>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</si>
  <si>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Ostatní práce a dodávky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</si>
  <si>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</si>
  <si>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</si>
  <si>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</si>
  <si>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</si>
  <si>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</si>
  <si>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</si>
  <si>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</si>
  <si>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</si>
  <si>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</si>
  <si>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</si>
  <si>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</si>
  <si>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</si>
  <si>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</si>
  <si>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</si>
  <si>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</si>
  <si>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</si>
  <si>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m2</t>
  </si>
  <si>
    <t>CS ÚRS 2020 01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</si>
  <si>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</si>
  <si>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</si>
  <si>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</si>
  <si>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</si>
  <si>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</si>
  <si>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Vyčištění budov bytové a občanské výstavby při výšce podlaží do 4 m</t>
  </si>
  <si>
    <t xml:space="preserve">CS ÚRS/TEO 2020 01 </t>
  </si>
  <si>
    <t>kus</t>
  </si>
  <si>
    <t>m</t>
  </si>
  <si>
    <t>997</t>
  </si>
  <si>
    <t>997999901 SPC</t>
  </si>
  <si>
    <t>t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</si>
  <si>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</si>
  <si>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</si>
  <si>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</si>
  <si>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</si>
  <si>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99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</si>
  <si>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</si>
  <si>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</si>
  <si>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</si>
  <si>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</si>
  <si>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</si>
  <si>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</si>
  <si>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HZS2492</t>
  </si>
  <si>
    <t>Hodinová zúčtovací sazba pomocný dělník PSV</t>
  </si>
  <si>
    <t>CS ÚRS/TEO 2020 01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</si>
  <si>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</si>
  <si>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</si>
  <si>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</si>
  <si>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</si>
  <si>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</si>
  <si>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</si>
  <si>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</si>
  <si>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Potažení vnitřních stěn vápenným štukem tloušťky do 3 mm</t>
  </si>
  <si>
    <t>Svislé a kompletní konstrukce</t>
  </si>
  <si>
    <t>Podlahy z dlaždic</t>
  </si>
  <si>
    <t>Dokončovací práce - Obklady keramické</t>
  </si>
  <si>
    <t>Dokončovací práce - Malby</t>
  </si>
  <si>
    <t>D.1.1. ASŘ - NOVÝ STAV - CELKEM</t>
  </si>
  <si>
    <t>Část:   D.1.1. ASŘ - NOVÝ STAV</t>
  </si>
  <si>
    <t>317999101 SPC</t>
  </si>
  <si>
    <t>" Překlady včetně spojení nosníků při spodním povrchu pásovou ocelí a jejich vzájemného svaření, oplentování, apod. "</t>
  </si>
  <si>
    <t>" V ceně I profily, betonový podkladní kvádřík pro osazení nosníků , obetonování nosníků, výplň betonem mezi nosníky, bednění a podpůrné konstrukce, / obezdění a výplň cihlami. V ceně také případný hrubý zához viditelné části překladu pro provedení omítek vč. síťky. "</t>
  </si>
  <si>
    <t xml:space="preserve">" V ceně přesun hmot. " </t>
  </si>
  <si>
    <t>317999102 SPC</t>
  </si>
  <si>
    <t>319999901 SPC</t>
  </si>
  <si>
    <t>319999902 SPC</t>
  </si>
  <si>
    <t xml:space="preserve">" V ceně také přesun hmot / suti " </t>
  </si>
  <si>
    <t xml:space="preserve">" 1. PP " </t>
  </si>
  <si>
    <t>014</t>
  </si>
  <si>
    <t>Oprava vnitřní vápenné hladké omítky stropů v rozsahu plochy do 50%</t>
  </si>
  <si>
    <t xml:space="preserve">" Oprava omítek stropů - tl. do 20 mm. " </t>
  </si>
  <si>
    <t>Polymercementový spojovací můstek vnitřních stěn nanášený ručně</t>
  </si>
  <si>
    <t xml:space="preserve">" Spojovací můstek stěn " </t>
  </si>
  <si>
    <t>Penetrační disperzní nátěr vnitřních stěn nanášený ručně</t>
  </si>
  <si>
    <t xml:space="preserve">" Penetrace pod novou štukovou vrstvu - přeštukování. " </t>
  </si>
  <si>
    <t>Vyrovnání podkladu vnitřních stěn maltou vápennou tl do 10 mm</t>
  </si>
  <si>
    <t>Příplatek k vyrovnání vnitřních stěn maltou vápennou za každých dalších 5 mm tl</t>
  </si>
  <si>
    <t>Hrubá výplň rýh ve stěnách maltou jakékoli šířky rýhy</t>
  </si>
  <si>
    <t>Potažení vnitřních stěn sklovláknitým pletivem vtlačeným do tenkovrstvé hmoty</t>
  </si>
  <si>
    <t xml:space="preserve">" Vápenná omítka stěn vč. spojovací vrstvy (postřiku, spojovacího můstku). " </t>
  </si>
  <si>
    <t>Vápenná hladká omítka malých ploch do 1,0 m2 na stěnách</t>
  </si>
  <si>
    <t>Oprava vnitřní vápenné hladké omítky stěn v rozsahu plochy do 50%</t>
  </si>
  <si>
    <t>" Vápenná iomítka hladá stěn tl. do 20 mm. "</t>
  </si>
  <si>
    <t xml:space="preserve">Náklady spojené s odvozem a uložením suti - směsný stavební odpad - (malba) </t>
  </si>
  <si>
    <t>%</t>
  </si>
  <si>
    <t xml:space="preserve">" Zednická výpomoc, doplňkové práce,kompletace apod." </t>
  </si>
  <si>
    <t>771099101 SPC</t>
  </si>
  <si>
    <t>" Skladba podlahy : "</t>
  </si>
  <si>
    <t>" Montáž dlažby "</t>
  </si>
  <si>
    <t>" Dodávka dlažby "</t>
  </si>
  <si>
    <t>" Cena zahrnuje lepící tmel, spárovací hmotu a pružný tmel pro dilatace. "</t>
  </si>
  <si>
    <t>771099201 SPC</t>
  </si>
  <si>
    <t xml:space="preserve">D+M Příprava podkladu před pokládkou dlažby - Specifikace dle PD                                             </t>
  </si>
  <si>
    <t>" - Vyčištění podkladu, vyspravení, vyrovnání, odstranění nerovností apod."</t>
  </si>
  <si>
    <t>Nátěr penetrační na podlahu</t>
  </si>
  <si>
    <t>Příplatek k montáž podlah keramických za spárování tmelem dvousložkovým</t>
  </si>
  <si>
    <t>Izolace pod dlažbu nátěrem nebo stěrkou ve dvou vrstvách</t>
  </si>
  <si>
    <t>HZS2331</t>
  </si>
  <si>
    <t>Hodinová zúčtovací sazba podlahář</t>
  </si>
  <si>
    <t xml:space="preserve">" Stavební práce a dodávky spojené s provedením funkčního celku 771 " </t>
  </si>
  <si>
    <t xml:space="preserve">" Zednická výpomoc,doplňkové práce,kompletace,zřízení prostupů,zapravení prostupů, apod. " </t>
  </si>
  <si>
    <t>781</t>
  </si>
  <si>
    <t>781471113 RTO</t>
  </si>
  <si>
    <t>D+M Obklad vnitřní keramický - Specifikace dle PD</t>
  </si>
  <si>
    <t>" Montáž obkladu "</t>
  </si>
  <si>
    <t>" V ceně nerezové profily rohové, ukončovací a přechodové, také spárování vodoodpudivou epoxidovou hmotou a tenkovrstvé flexibilní lepidlo. Součástí dodávky je těsnící flexibilní pás stěna/podlaha a silikování koutů  "</t>
  </si>
  <si>
    <t>Izolace pod obklad nátěrem nebo stěrkou ve dvou vrstvách</t>
  </si>
  <si>
    <t>Příplatek k montáži obkladů vnitřních keramických hladkých za spárování tmelem dvousložkovým</t>
  </si>
  <si>
    <t>Nátěr penetrační na stěnu</t>
  </si>
  <si>
    <t>HZS2321</t>
  </si>
  <si>
    <t>Hodinová zúčtovací sazba obkladač</t>
  </si>
  <si>
    <t xml:space="preserve">" Stavební práce a dodávky spojené s provedením funkčního celku 781 " </t>
  </si>
  <si>
    <t>Oprášení (ometení ) podkladu v místnostech výšky do 3,80 m</t>
  </si>
  <si>
    <t>" Oprášení / ometení konstrukcí před penetrací. "</t>
  </si>
  <si>
    <t>Oškrabání malby v mísnostech výšky do 3,80 m</t>
  </si>
  <si>
    <t>" V ceně také zvlhčení podkladu. "</t>
  </si>
  <si>
    <t>Rozmývání podkladu po oškrabání malby v místnostech výšky do 3,80 m</t>
  </si>
  <si>
    <t xml:space="preserve">" Rozmývání podkladu na stávajících konstrukcích po seškrábání stávajících maleb " </t>
  </si>
  <si>
    <t>" V ceně také odstranění fólie po provedení prací. "</t>
  </si>
  <si>
    <t>Zakrytí vnitřních ploch stěn v místnostech výšky do 3,80 m</t>
  </si>
  <si>
    <t>" Provedení zakrytí oken, dveří, obkladů, před malováním "</t>
  </si>
  <si>
    <t>Zakrytí vnitřních ploch konstrukcí nebo prvků v místnostech výšky do 3,80 m</t>
  </si>
  <si>
    <t>" Provedení zakrytí stávajícího vybavení - nábytku, radiátorů, atp. před malováním "</t>
  </si>
  <si>
    <t>fólie pro malířské potřeby zakrývací tl 7µ 4x5m</t>
  </si>
  <si>
    <t xml:space="preserve">" Fólie pro zakrytí vnitřních stěn, oken, dveří " </t>
  </si>
  <si>
    <t>" Fólie pro zakrytí vnitřního vybavení "</t>
  </si>
  <si>
    <t>Základní akrylátová jednonásobná penetrace podkladu v místnostech výšky do 3,80m</t>
  </si>
  <si>
    <t>Dvojnásobné bílé malby ze směsí za mokra výborně otěruvzdorných v místnostech výšky do 3,80 m</t>
  </si>
  <si>
    <t>Příplatek k cenám 2x maleb ze směsí za mokra otěruvzdorných za barevnou malbu tónovanou přípravky</t>
  </si>
  <si>
    <t>HZS2311</t>
  </si>
  <si>
    <t>Hodinová zúčtovací sazba malíř, natěrač, lakýrník</t>
  </si>
  <si>
    <t xml:space="preserve">" Stavební práce a dodávky spojené s provedením funkčního celku 784 " </t>
  </si>
  <si>
    <t xml:space="preserve">" Zednická výpomoc,doplňkové práce,kompletace,zřízení prostupů,zapravení prostupů, apod." </t>
  </si>
  <si>
    <t>790999201 SPC</t>
  </si>
  <si>
    <t xml:space="preserve">DMTŽ+D+M Orientační a bezpečnostní tabulky vč. prvků na stěnách </t>
  </si>
  <si>
    <t>" Demontáž, uskladnění, případná výměna, doplnění, dodávka a montáž prvků orientačních a bezpečnostních tabulek, poplachových směrnic  - např. únikový východ, hydrant, rozvaděč, atd.
V ceně také dočasné demontáž, uskladnění  a zpětná montáž prvků na stěnách před provedením omítářských a malířských prací - např. nástěnky obrazy, atp. "</t>
  </si>
  <si>
    <t>" V ceně také kotvící prvky, přesun hmot a suti a likvidace suti. "</t>
  </si>
  <si>
    <t>790</t>
  </si>
  <si>
    <t xml:space="preserve">" Stavební práce a dodávky spojené s provedením funkčního celku 790 " </t>
  </si>
  <si>
    <t>Ometení (oprášení) stěny při přípravě podkladu</t>
  </si>
  <si>
    <t>Celoplošné vyrovnání podkladu stěrkou tl 3 mm</t>
  </si>
  <si>
    <t xml:space="preserve">" Omítka vč. spojovací vrstvy (postřiku, spojovacího můstku). " </t>
  </si>
  <si>
    <t>Objekt:   01 - Rekonstrukce sportovišť</t>
  </si>
  <si>
    <t>Izolace proti vodě, vlhkosti a plynům</t>
  </si>
  <si>
    <t>Akustická a protitřesová opatření</t>
  </si>
  <si>
    <t>Podlahy povlakové</t>
  </si>
  <si>
    <t>Podlahy lité</t>
  </si>
  <si>
    <t>Dokončovací práce - Obklady vinylové</t>
  </si>
  <si>
    <t>Dokončovací práce - Nátěry</t>
  </si>
  <si>
    <t>Zazdívka otvorů pl do 1 m2 ve zdivu nadzákladovém cihlami pálenými na MC</t>
  </si>
  <si>
    <t>m3</t>
  </si>
  <si>
    <t>" Dozdívka po vybouraných mřížích pro VZT - 1. PP - místnost -1006 " ((0,6*0,6*0,6))*3*1,05</t>
  </si>
  <si>
    <t xml:space="preserve">D+M Ocelový / ocelobetonový překlad s valcovanými nosníky, 4x I č. 140, dl. 1,3 m - Specifikace dle PD </t>
  </si>
  <si>
    <t xml:space="preserve">" Překlad -  nad otvory VZT - 1. PP " </t>
  </si>
  <si>
    <t xml:space="preserve">D+M Ocelový / ocelobetonový překlad s valcovanými nosníky, 3x I č. 100, dl. 0,95 m - Specifikace dle PD </t>
  </si>
  <si>
    <t>" Překlady včetně spojení nosníků při spodním povrchu pásovou ocelí a jejich vzájemného svaření. "</t>
  </si>
  <si>
    <t xml:space="preserve">" Překlad -  nad niku ozvučení - 1. PP " </t>
  </si>
  <si>
    <t>D+M Vyspravení / dozdění / vyrovnání nadpraží a ostění po vybouraných dveřích a překladech - Specifikace dle PD</t>
  </si>
  <si>
    <t>" Vyspravení / dozdění / vyrovnání nadpraží a ostění po vybouraných dveřích a překladech vč. kapes do tělocvičny. "</t>
  </si>
  <si>
    <t>" V ceně veškerý materiál a příslušenství nutné pro úpravu - zarovnání do roviny, nutné odsekání, příprava pro osazení dveří a zárubně, apod. - stávajícího zdiva po dveří vč. zárubní a příčky / překladu. "</t>
  </si>
  <si>
    <t>D+M Vyspravení  / dozdění otvorů ve zdivu po vysekání niky pro rozvaděče  - Specifikace dle PD</t>
  </si>
  <si>
    <t>" Úprava po vybourání otvorů ve zdivu - otvor  0,65×0,65×0,45 m " 1</t>
  </si>
  <si>
    <t>" V ceně veškerý materiál a příslušenství nutné pro úpravu stavebních otovrů - vyrovnání povrchu po vysekání otvorů jako příprava pro povrchové úpravy vč. vnitřní úpravy pro osazení rozvaděče. V ceně případný přesun hmot a suti. "</t>
  </si>
  <si>
    <t>" Spojovací můstek po omítky pod acrovinylový plát v místnosti -1006 " 126,82</t>
  </si>
  <si>
    <t>" Spojovací můstek po omítky vyrovnání podkladu pod obklady " 15,04</t>
  </si>
  <si>
    <t>" Případné vyrovnání podkladu pod odstraněnými keramickými obklady "</t>
  </si>
  <si>
    <t xml:space="preserve">" Příplatek za každých dalších 5 mm tl. omítky jádra stěn přes 10 mm - tl. celkem - 15 mm " </t>
  </si>
  <si>
    <t xml:space="preserve">" Přeštukování omítek stěn v celé ploše. " </t>
  </si>
  <si>
    <t>" Vápenná omítka  po zazdění otvoru po VZT - 0,6×0,6 m - 1. PP - m. 2042 " (3)*1</t>
  </si>
  <si>
    <t>" Místnost -1005 " 62,38</t>
  </si>
  <si>
    <t>" Místnost -1005a " 69,44</t>
  </si>
  <si>
    <t>" Místnost -1044b " 28,66</t>
  </si>
  <si>
    <t>" Odečet za okna v místnostech " -(3,6*5,07)*3</t>
  </si>
  <si>
    <t>Vápenocementová omítka hrubá jednovrstvá zatřená vnitřních stěn nanášená ručně</t>
  </si>
  <si>
    <t xml:space="preserve">" Vápenocementová omítka stěn - tl. 10 mm " </t>
  </si>
  <si>
    <t>" Vápenocementová omítka hrubá jako podklad pod acrovinylový plát - 1. PP - m. -1006 " 126,82</t>
  </si>
  <si>
    <t>Příplatek k vápenocementové omítce vnitřních stěn za každých dalších 5 mm tloušťky ručně</t>
  </si>
  <si>
    <t xml:space="preserve">" Příplatek za 5 mm tl. omítky stěn přes 10 mm - tl. celkem - 15 mm " </t>
  </si>
  <si>
    <t>622335901 SPC</t>
  </si>
  <si>
    <t>Cementová štuková omítka malých ploch do 1,0 m2 na stěnách</t>
  </si>
  <si>
    <t xml:space="preserve">" Cementová štuková omíítka vnějších ploch vč. spojovací vrstvy (postřiku, spojovacího můstku). " </t>
  </si>
  <si>
    <t>" Omítka zazdívek otvorů - otvor 0,6×0,6 - 1. PP "</t>
  </si>
  <si>
    <t>Montáž pojízdných věží trubkových/dílcových š do 1,6 m dl do 3,2 m v do 6,6 m</t>
  </si>
  <si>
    <t>" Montáž věžového lešení pro provedení prací na novém stavu v tělocvičně " 1</t>
  </si>
  <si>
    <t>Příplatek k pojízdným věžím š do 1,6 m dl do 3,2 m v do 6,6 m za první a ZKD den použití</t>
  </si>
  <si>
    <t>" Příplatek za každý den použití - odhad 40 dní " (40)*1,0</t>
  </si>
  <si>
    <t>Demontáž pojízdných věží trubkových/dílcových š do 1,6 m dl do 3,2 m v do 6,6 m</t>
  </si>
  <si>
    <t>" Deontáž věžového lešení pro provedení prací na novém stavu v tělocvičně " 1</t>
  </si>
  <si>
    <t>" Pomocné lešení pro objekty při bouracích pracích - 1 PP "</t>
  </si>
  <si>
    <t>" Vyčištění místností po bouracích pracích - 1 PP - 5. NP "</t>
  </si>
  <si>
    <t>" Vyčištění střechy po bouracích pracích a zapravení otvoru do tělocvičny - 1/3 plochy " (138,3)*1/3</t>
  </si>
  <si>
    <t>Vyčištění budov bytové a občanské výstavby při výšce podlaží přes 4 m</t>
  </si>
  <si>
    <t>" Vyčištění místností po bouracích pracích - 1 PP "</t>
  </si>
  <si>
    <t>" Vyčištění místnost - 1. PP - místnosti -1006 " 209,0</t>
  </si>
  <si>
    <t>" - Vnitrostaveništní doprava suti a vybouraných hmot pro budovy v do 6 m ručně. V ceně svislé a vodorovné přesunutí sutě vč. naložení s urovnáním. "</t>
  </si>
  <si>
    <t>Přesun hmot ruční pro budovy v do 6 m</t>
  </si>
  <si>
    <t>711</t>
  </si>
  <si>
    <t>711441901 SPC</t>
  </si>
  <si>
    <t>D+M Hydroizolace z SBS modifikovatelného asfaltu - Specifikace dle PD</t>
  </si>
  <si>
    <t>" Hydroizolační asfaltový pás na stávající HI "</t>
  </si>
  <si>
    <t>" - Hydroizolační pás z  z SBS modifikovaného asfaltu s vložkou z polyesterové rohože - tl. 5,0 mm. "</t>
  </si>
  <si>
    <t>" Montáž hydroizolace z SBS modifikovaných asfaltových pásů "</t>
  </si>
  <si>
    <t>" Dodávka hydroizolace z SBS modifikovaných asfaltových pásů "</t>
  </si>
  <si>
    <r>
      <t>" V ceně kotvící a spojovací prvky, zesílení hydroizolace v rozích a koutech, systémové řešení prostupů, utěsnění protupů</t>
    </r>
    <r>
      <rPr>
        <sz val="8"/>
        <color indexed="10"/>
        <rFont val="Arial CE"/>
        <family val="2"/>
        <charset val="238"/>
      </rPr>
      <t xml:space="preserve"> </t>
    </r>
    <r>
      <rPr>
        <sz val="8"/>
        <color indexed="12"/>
        <rFont val="Arial CE"/>
        <family val="2"/>
        <charset val="238"/>
      </rPr>
      <t>pomocí speciální tmelů (lepidel). "</t>
    </r>
    <r>
      <rPr>
        <sz val="8"/>
        <color indexed="10"/>
        <rFont val="Arial CE"/>
        <family val="2"/>
        <charset val="238"/>
      </rPr>
      <t xml:space="preserve"> </t>
    </r>
  </si>
  <si>
    <t>711999101 SPC</t>
  </si>
  <si>
    <t>D+M Provedení penetračního nátěru pod HI z asfaltových pásů - Specifikace dle PD</t>
  </si>
  <si>
    <t>711999102 SPC</t>
  </si>
  <si>
    <t xml:space="preserve">Příprava podkladu před provedením HI na stávající - Specifikace dle PD                                             </t>
  </si>
  <si>
    <t>" V ceně oprášení podkladů, odstranění nerovností, případné loklní dorovnání, doplnění, apod. " 209+15</t>
  </si>
  <si>
    <t>Přesun hmot procentní pro izolace proti vodě, vlhkosti a plynům v objektech v do 6 m</t>
  </si>
  <si>
    <t>HZS2161</t>
  </si>
  <si>
    <t>Hodinová zúčtovací sazba izolatér</t>
  </si>
  <si>
    <t xml:space="preserve">" Stavební práce a dodávky spojené s provedením funkčního celku 711 " </t>
  </si>
  <si>
    <t>714121901 SPC</t>
  </si>
  <si>
    <t>D+M Provedení akustického obkladu stěn - Specifikace dle PD</t>
  </si>
  <si>
    <t>" Provedení akustického obkladu - stěny štítové - 1. PP - místnost -1006 "  ((11,0*2)*2,7)*1,1</t>
  </si>
  <si>
    <t>" Cena včetně ztratného. V ceně rastr, spojovací a doplňkové prvky, veškeré příslušenství apod. "</t>
  </si>
  <si>
    <t>714121902 SPC</t>
  </si>
  <si>
    <t>D+M Provedení akustického obkladu stropu - Specifikace dle PD</t>
  </si>
  <si>
    <t>" Provedení akustického obkladu - strop - 1. PP - místnost -1006 "  ((209)-0,3*19,0*7)*1,1</t>
  </si>
  <si>
    <t>714</t>
  </si>
  <si>
    <t>Přesun hmot procentní pro akustická a protiotřesová opatření v objektech v do 6 m</t>
  </si>
  <si>
    <t xml:space="preserve">" Stavební práce a dodávky spojené s provedením funkčního celku 714 " </t>
  </si>
  <si>
    <t>776</t>
  </si>
  <si>
    <t>776099101 SPC</t>
  </si>
  <si>
    <t>D+M Průmyslová podlaha - Podlaha v 1. PP - Specifikace dle PD - P5</t>
  </si>
  <si>
    <t>" Montáž podlahoviny "</t>
  </si>
  <si>
    <t>" Dodávka podlahoviny "</t>
  </si>
  <si>
    <t>" - Deska OSB 3 ve dvou křížem ložených vrstvách, spřaženými vruty - tl. 2×18 mm - 1,05 m2 "</t>
  </si>
  <si>
    <t>" - Samonivelační stěrka - tl. 1,0 - 3,0 mm - 1,05 m2 "</t>
  </si>
  <si>
    <t>" V ceně také ukončovací , přechodové a dilatační lišty z hliníkových profilů s dilatační zónou, lepidlo, apod "</t>
  </si>
  <si>
    <t>" Cena skladby včetně ztratného "</t>
  </si>
  <si>
    <t>" 1. PP - nika do m. -1049 " 0,96</t>
  </si>
  <si>
    <t>776099901 SPC</t>
  </si>
  <si>
    <t xml:space="preserve">D+M Příprava podkladu před povlakovými podlahami - Specifikace dle PD                                             </t>
  </si>
  <si>
    <t>" - Vyčištění podkladu, vyspravení, vyrovnání, odstranění nerovností, podložka apod."</t>
  </si>
  <si>
    <t>Vysátí podkladu povlakových podlah</t>
  </si>
  <si>
    <t>Vodou ředitelná penetrace savého podkladu povlakových podlah ředěná v poměru 1:1</t>
  </si>
  <si>
    <t>Základní čištění nově položených podlahovin vysátím a setřením vlhkým mopem</t>
  </si>
  <si>
    <t>Přesun hmot procentní pro podlahy povlakové v objektech v do 6 m</t>
  </si>
  <si>
    <t xml:space="preserve">" Stavební práce a dodávky spojené s provedením funkčního celku 771. " </t>
  </si>
  <si>
    <t>777</t>
  </si>
  <si>
    <t>777099101 SPC</t>
  </si>
  <si>
    <t>D+M Sportovní polyuretanová podlaha - Podlaha v 1. PP - Specifikace dle PD - P1</t>
  </si>
  <si>
    <t xml:space="preserve">" Sportovní polyuretanová podlaha - celková tl. 8 mm " </t>
  </si>
  <si>
    <t>" - Stěrka - tl. 2,0 mm "</t>
  </si>
  <si>
    <t>" - Pryžová podložka - tl. 6,0 mm "</t>
  </si>
  <si>
    <t>" - Celoplošný záklop - OSB deska položena křížem, celoplošně slepena a prošroubována - tl. 2×12,0 mm "</t>
  </si>
  <si>
    <t>" - Mezerovitý záklop - překližka - březový MULTIPLEX - tl. 21 mm  "</t>
  </si>
  <si>
    <t>" - Horní prkna trojitého roštu - lepený profil - březový MULTIPLEX - tl. 21 mm "</t>
  </si>
  <si>
    <t>" - Distanční podložky a pružné elementy - kombinace  - tl. 6 a 12 mm "</t>
  </si>
  <si>
    <t>" - Spodní prkna trojitého roštu - lepený profil - březový MULTIPLEX - tl. 21 mm "</t>
  </si>
  <si>
    <t>" - Vyrovnávací plastové rektifikovatelné klínky - tl. 10 - 25 mm "</t>
  </si>
  <si>
    <t>" - Podkladní špalíky - tl. ± 120 mm "</t>
  </si>
  <si>
    <t>" 1. PP - m. -1006 "</t>
  </si>
  <si>
    <t>777099102 SPC</t>
  </si>
  <si>
    <t>D+M Polyuretanová stěrka - Podlaha v 1. PP - Specifikace dle PD - P2</t>
  </si>
  <si>
    <t xml:space="preserve">" - Polyuretanová stěrka - tl. 3,0 mm - 40,25 m2 " </t>
  </si>
  <si>
    <t xml:space="preserve">" - Epoxidová penetrace - 40,25 m2 " </t>
  </si>
  <si>
    <t>" - Deska OSB 3 ve dvou křížem ložených vrstvách, spřaženými vruty - tl. 2×10 mm - 40,25 m2 "</t>
  </si>
  <si>
    <t>" - Separační PE fólie - 42,05 m2 "</t>
  </si>
  <si>
    <t>" - Samonivelační stěrka - tl. 1,0 - 3,0 mm - 40,25 m2 "</t>
  </si>
  <si>
    <t>" 1. PP - m. -1005 " 36,56</t>
  </si>
  <si>
    <t>777099103 SPC</t>
  </si>
  <si>
    <t>D+M Polyuretanová stěrka - Podlaha v 1. PP - Specifikace dle PD - P3</t>
  </si>
  <si>
    <t xml:space="preserve">" - Polyuretanová stěrka - tl. 3,0 mm - 42,3 m2 " </t>
  </si>
  <si>
    <t xml:space="preserve">" - Epoxidová penetrace ve 2 až 3 vrstvách - 42,3 m2 " </t>
  </si>
  <si>
    <t>" - Samonivelační stěrka - tl. 1,0 - 3,0 mm - 42,3 m2 "</t>
  </si>
  <si>
    <t>" 1. PP - m. -1005a " 38,43</t>
  </si>
  <si>
    <t>777099104 SPC</t>
  </si>
  <si>
    <t>D+M Polyuretanová stěrka - Podlaha v 1. PP - Specifikace dle PD - P4</t>
  </si>
  <si>
    <t xml:space="preserve">" - Polyuretanová stěrka - tl. 3,0 mm - 6,2 m2 " </t>
  </si>
  <si>
    <t xml:space="preserve">" - Epoxidová penetrace - 6,2 m2 " </t>
  </si>
  <si>
    <t>" - Deska OSB 3 ve dvou křížem ložených vrstvách, spřaženými vruty - tl. 2×12 mm - 6,2 m2 "</t>
  </si>
  <si>
    <t>" - Separační PE fólie - 6,5 m2 "</t>
  </si>
  <si>
    <t>" 1. PP - m. -1044b " 5,62</t>
  </si>
  <si>
    <t>777999105 SPC</t>
  </si>
  <si>
    <t xml:space="preserve">Příprava podkladu před litými podlahami - Specifikace dle PD                                             </t>
  </si>
  <si>
    <t>" - Vyčištění podkladu, vyspravení, odstranění nerovností, penetrace apod."</t>
  </si>
  <si>
    <t>777999106 SPC</t>
  </si>
  <si>
    <t xml:space="preserve">Sokl - napojení polyuretanových podlah na stěnu pomocí fabionu - Specifikace dle PD                                             </t>
  </si>
  <si>
    <t>" Fabion v místnosti -1006 " 60</t>
  </si>
  <si>
    <t>" Fabion v místnosti -1005 " 26,55</t>
  </si>
  <si>
    <t>" Fabion v místnosti -1005a " 26,7</t>
  </si>
  <si>
    <t>" Fabion v místnosti -1044b " 9,6</t>
  </si>
  <si>
    <t>" V ceně veškeré nutné příslišenství a práce související s provedením napojení, "</t>
  </si>
  <si>
    <t>Přesun hmot procentní pro podlahy lité v objektech v do 6 m</t>
  </si>
  <si>
    <t xml:space="preserve">" Stavební práce a dodávky spojené s provedením funkčního celku 777 " </t>
  </si>
  <si>
    <t>780999901 SPC</t>
  </si>
  <si>
    <t>D+M Acrovinylové pláty - Specifikace dle PD</t>
  </si>
  <si>
    <t xml:space="preserve">" Provedení acrovinylových plátů na stěny / OSB desku. " </t>
  </si>
  <si>
    <t>" V ceně veškeré nutné příslušenství a materiál pro provedení. "</t>
  </si>
  <si>
    <t>780999902 SPC</t>
  </si>
  <si>
    <t>Penetrace podkladu vnitřních obkladů</t>
  </si>
  <si>
    <t>998780201 SPC</t>
  </si>
  <si>
    <t>Přesun hmot procentní pro obklady vinylové v objektech v do 6 m</t>
  </si>
  <si>
    <t xml:space="preserve">"Stavební práce a dodávky spojené s provedením funkčního celku 780." </t>
  </si>
  <si>
    <t>Příplatek k montáži obkladů vnitřních keramických hladkých za plochu do 10 m2</t>
  </si>
  <si>
    <t>Přesun hmot procentní pro obklady keramické v objektech v do 6 m</t>
  </si>
  <si>
    <t>Penetrační akrylátový nátěr hladkých, tenkovrstvých zrnitých nebo štukových omítek</t>
  </si>
  <si>
    <t>783817421 RTO</t>
  </si>
  <si>
    <t>D+M Dvojnásobná fasádní malba - odstín dle vzorkování - Specifikace dle PD</t>
  </si>
  <si>
    <t>783999901 SPC</t>
  </si>
  <si>
    <t xml:space="preserve">D+M Nátěr kovových a ocelových prvků a konstrukcí včetně úpravy,očištění, nátěru - Specifikace dle PD </t>
  </si>
  <si>
    <t>" Otryskání, nátěr, odstranění rzi a nečistot a úprava dotčených ocelových konstrukcí - zárubně, konzoly, ocelové rámy a ostatní kovové prvky. "</t>
  </si>
  <si>
    <t>783999902 SPC</t>
  </si>
  <si>
    <t>D+M Namalování čár na podlahu tělocvičny  ohraničení hřišť pro různé sporty - Specifikace dle PD</t>
  </si>
  <si>
    <t xml:space="preserve">" Lajnování hracích ploch hřišť v tělocvičně - pro volejbal, badminton, basketbal, ... " </t>
  </si>
  <si>
    <t>" V ceně veškerý materiál a práce - barvy čar dle sportu (každá jiná), případné vyčištění povrchu, šablony pro provedení, rozměření, atp. "</t>
  </si>
  <si>
    <t xml:space="preserve">" Stavební práce a dodávky spojené s provedením funkčního celku 783 " </t>
  </si>
  <si>
    <t>" 1. PP - místnosti -1005, -1005a, -1044b "</t>
  </si>
  <si>
    <t>Oprášení (ometení ) podkladu v místnostech výšky přes 5,00 m</t>
  </si>
  <si>
    <t>" 1. PP - místnost -1006 "</t>
  </si>
  <si>
    <t xml:space="preserve">" Oškrábání maleb na stávajících konstrukcích. " </t>
  </si>
  <si>
    <t>Oškrabání malby v mísnostech výšky přes 5,00 m</t>
  </si>
  <si>
    <t>Rozmývání podkladu po oškrabání malby v místnostech výšky přes 5,00 m</t>
  </si>
  <si>
    <t>Zakrytí vnitřních ploch stěn v místnostech výšky přes 5,00 m</t>
  </si>
  <si>
    <t>" 1. PP - místnost -1006 - odhad 150 m2 "</t>
  </si>
  <si>
    <t>Zakrytí vnitřních ploch konstrukcí nebo prvků v místnostech výšky přes 5,00 m</t>
  </si>
  <si>
    <t>" 1. PP - místnost -1006 - odhad 100 m2 "</t>
  </si>
  <si>
    <t>Základní akrylátová jednonásobná penetrace podkladu v místnostech výšky přes 5,00 m</t>
  </si>
  <si>
    <t>Dvojnásobné bílé malby ze směsí za mokra výborně otěruvzdorných v místnostech výšky přes 5,00 m</t>
  </si>
  <si>
    <t>" Malba zazděných otvorů " (1,08)*1</t>
  </si>
  <si>
    <t>01 - D.1.1. ASŘ - NOVÝ STAV</t>
  </si>
  <si>
    <t>" Provedehní penetračního nátěru " (209+15)*1,1</t>
  </si>
  <si>
    <t xml:space="preserve">" - Minerální tepelná izolace pod rošt a částečně mezi rošt - tl. 150 mm " </t>
  </si>
  <si>
    <t>" - Samonivelační stěrka - tl. 2,0 - 3,0 mm - 6,2 m2 "</t>
  </si>
  <si>
    <t>" 1. PP - místnost -1052 " 41,31</t>
  </si>
  <si>
    <t>D+M Keramická dlažba - Podlaha v 1. PP - Specifikace dle PD - P6</t>
  </si>
  <si>
    <t>" - Samonivelační stěrka - tl. 15 mm - 45,45 m2 "</t>
  </si>
  <si>
    <t>" Hydroizolační stěrka pod keramickou dlažbu - skladbu P6 "  (41,31)*1,00</t>
  </si>
  <si>
    <t>Přesun hmot procentní pro podlahy z dlaždic v objektech v do 6 m</t>
  </si>
  <si>
    <t>771999101 SPC</t>
  </si>
  <si>
    <t xml:space="preserve">Keramický sokl v místnosti -1052 - Specifikace dle PD                                             </t>
  </si>
  <si>
    <t>" V ceně lepidlo, úpravy (řezání, apod.), a další práce související s provedením soklu. "</t>
  </si>
  <si>
    <t>" Keramický sokl " (27,55)*1,1</t>
  </si>
  <si>
    <t>" Druh a výška  soklu dle stávajících / požadavků investra - z dlažby řezané × hotový výrobek. "</t>
  </si>
  <si>
    <t>" V ceně také ukončovací , přechodové lišty z nerezových profilů s dilatační zónou, dilatační dvousložkové plastové profily, podlahové pásky po obvodu místností. "</t>
  </si>
  <si>
    <t xml:space="preserve">" Obklad v 1. PP " (1,4+0,6)*2,0+(1,0+1,1)*2,0  </t>
  </si>
  <si>
    <t>" Hydroizolační stěrka pod keramický obklad - 1. PP " (8,2)</t>
  </si>
  <si>
    <t>" Příplatek za obklady " 4,0+4,2</t>
  </si>
  <si>
    <t>" Ometení podkladu před provedením montáže obkladu " 8,2</t>
  </si>
  <si>
    <t>" Vyrovnání podkladu před provedením obkladů  " 8,2</t>
  </si>
  <si>
    <t>" Oprava omítek stropů - 1. PP - místnosti -1005, -1005a, -1006, -1044b, -1052 " 35,66+38,43+349,3+7,23+5,62+41,31</t>
  </si>
  <si>
    <t>" Penetrace pod novou štukovou vrstvu stěn - 1. PP - místností -1005, -1005a, -1006, -1044b, -1052 " 62,38+69,44+287,22+30,35+28,66+83,83-54,76</t>
  </si>
  <si>
    <t>" Vyrovnání povrchu po odstranění keramického obkladu " (1,0+1,1)*2,0</t>
  </si>
  <si>
    <t>" Vyrovnání povrchu po odstranění keramického obkladu - místnost -1044b " 8,8*1,5</t>
  </si>
  <si>
    <t>" Vyrovnání povrchu po odstranění keramického obkladu - místnost -1005a " 1,05*1,75</t>
  </si>
  <si>
    <t>" 1. PP " 13,2+1,84+4,2</t>
  </si>
  <si>
    <t>" Oprava omítek stěn 1. PP - místností -1005, -1005a, -1006, -1044b, -1052  "</t>
  </si>
  <si>
    <t>" Místnost -1006 zbylá část od v 2,3 m " 287,22+30,35</t>
  </si>
  <si>
    <t>" Místnost -1052 " 83,83</t>
  </si>
  <si>
    <t>" Přeštukování omítek stěn 1. PP - místností -1005, -1005a, -1006, -1044b, -1052  " 507,12</t>
  </si>
  <si>
    <t>" Pomocné lešení - 1. PP - místnosti -1005, -1005a, -1044b, -1052 " 36,56+38,43+5,62+41,31+7,23</t>
  </si>
  <si>
    <t>" Vyčištění místností - 1. PP - místnosti -1005, -1005a, -1044b, -1052 " 36,56+38,43+5,62+41,31+7,23</t>
  </si>
  <si>
    <t>" 1. PP - místnosti -1005, -1005a, -1044b, -1052 - odhad 75 m2 "</t>
  </si>
  <si>
    <t>" 1. PP - místnosti -1005, -1005a, -1044b, -1052 - odhad 125 m2 "</t>
  </si>
  <si>
    <t>" Odhad 225 m2 " (75+150)*1,05</t>
  </si>
  <si>
    <t>" Odhad - 225 m2 " (125+100)*1,05</t>
  </si>
  <si>
    <t>" Malba opravených omítek stěn " (62,38+69,44+28,66+83,83)</t>
  </si>
  <si>
    <t>" Malba opravených omítek stropů " (35,66+38,43+5,62+41,31)</t>
  </si>
  <si>
    <t>" Malba opravených omítek stěn " (287,22-54,76+30,35)</t>
  </si>
  <si>
    <t>" Malba opravených omítek stropů " (349,3+7,23)</t>
  </si>
  <si>
    <t>" Příplatek za barevnou malbu v místnostech " 365,33+620,42</t>
  </si>
  <si>
    <t>" 1. PP - místnosti -1005, -1005a, -1044b - stropy + stěny " (35,66+38,43+5,62+41,31)+(62,38+69,44+28,66+83,83)</t>
  </si>
  <si>
    <t>" 1. PP - místnost -1006 - stropy + stěny " (210,7+138,6+7,23)+(287,22+30,35-54,76)</t>
  </si>
  <si>
    <t>Přesun hmot pro ostatní výrobky v objektech v do 12 m</t>
  </si>
  <si>
    <t>998790202 SPC</t>
  </si>
  <si>
    <t>945412901 SPC</t>
  </si>
  <si>
    <t>Teleskopická hydraulická montážní plošina výška zdvihu do 21 m / lešení vč. pronájmů a příslušenství</t>
  </si>
  <si>
    <t xml:space="preserve">" Teleskopická plošina / lešení pro úpravu otvorů pro vybourání prostupů pro VZT potrubí a dalších prací na fasádě. " </t>
  </si>
  <si>
    <t>" V ceně pronájem plošiny / lešení, příslušenství pro lešení (ochranná síť, stříška, …) vč. pronájmu, a další případné práce a materiál. "</t>
  </si>
  <si>
    <t>" POZN: Volba vzhledem k umístění otvorů a přístupnosti. "</t>
  </si>
  <si>
    <t>" Likvidace vybouraného materiálu - oškrábání malby. " 0,113+0,192</t>
  </si>
  <si>
    <t>622143901 SPC</t>
  </si>
  <si>
    <t>D+M Omítkové / podomítkové profily okolo oken, otvorů - Specifikace dle PD</t>
  </si>
  <si>
    <t xml:space="preserve">" Omítkové / podomítkové profily v okolí oken, otvorů - rohové, začišťovací, apod. " </t>
  </si>
  <si>
    <t>" V ceně veškeré nutné omítkové profily pro okna / dveře / rohy / kouty pro interiér i exteriér - rohové / zašiťovací, apod., kotvící a spojovací materiál a další veškeré práce související s provedením omítkových profilů, přesun hmot, suti. "</t>
  </si>
  <si>
    <t>Příplatek k cenám opravy vápenné omítky stropů za dalších 10 mm v rozsahu do 50%</t>
  </si>
  <si>
    <t xml:space="preserve">" Příplatek za vyšší tl. omítky do 40 mm → 2× " </t>
  </si>
  <si>
    <t>" Příplatek k opravě omítek stropů - 1. PP - místnosti -1005, -1005a, -1006, -1044b, -1052 " (35,66+38,43+349,3+7,23+5,62+41,31)*2</t>
  </si>
  <si>
    <t>" Vyztužení materiálových přechodů pod omítku - 150 % z plochy omítek pro zazdívku otvorů - za opravy " ((0,6*0,6)*3)*1,5</t>
  </si>
  <si>
    <t>" Profily pro dveře v nice a niky, apod. - 400 m " (400)*1,05</t>
  </si>
  <si>
    <t>" Profily u stávajících oken - vnitřní + vnější - 150 m " (150)*1,05</t>
  </si>
  <si>
    <t>" Vyčištění místností - 1. PP - místnosti komunikace -1011, -1003 + -1049 " (72,35+34,06)+(66,61)</t>
  </si>
  <si>
    <t>" Vodorovná hydroizolace " (209)*1,3</t>
  </si>
  <si>
    <t>" Svislá hydroizolace " (15)*1,3</t>
  </si>
  <si>
    <t xml:space="preserve">" - Keramická dlažba do tmelu - tl. 15 mm - 62,0 m2. " </t>
  </si>
  <si>
    <t>Příplatek za ztížené kladení dlažby dle návrhu - Specifikace dle PD</t>
  </si>
  <si>
    <t>771577199 SPC</t>
  </si>
  <si>
    <t xml:space="preserve">" - Průmyslová podlaha s penízkovým vzorem - tl. 2,0 mm - 1,2 m2 " </t>
  </si>
  <si>
    <t>" - Separační PE fólie - 1,2 m2 "</t>
  </si>
  <si>
    <t>D+M Sokl v řešené části z podlahoviny - Specifikace dle PD</t>
  </si>
  <si>
    <t>" Sokl " (0,5*2)*1,1</t>
  </si>
  <si>
    <t>" V ceně případná lišta, pásek (případné řezání z podlahoviny), vložení, ukotvení na stěnu / lepení, a další veškeré práce a materiál. "</t>
  </si>
  <si>
    <t>" Acrovinyl - 1. PP - m. -1006 " ((10,7*2+19,0*2)*2,25)*1,3</t>
  </si>
  <si>
    <t>" Acrovinyl - 1. PP - m. -1005a " (1,8*2,8)*1,3</t>
  </si>
  <si>
    <t>Příprava podkladu před provedením plátů - Specifikace dle PD</t>
  </si>
  <si>
    <t>" Penetrace podkladu pod acrovinylové pláty " ((180,3)/1,3)*1,1</t>
  </si>
  <si>
    <t>" Dodávka obkladu " (8,2)*1,2</t>
  </si>
  <si>
    <t>" Fasádní malba - 1. PP, vč. 200 mm na každou stranu za případné poškození " (1,0*1,0)*3</t>
  </si>
  <si>
    <t xml:space="preserve">" Penetrace před fasádní malbou zazdívek otvorů - 1. PP, vč. 200 mm na každou stranu za případné poškození " (1,0*1,0)*3 </t>
  </si>
  <si>
    <t>" Hrubá výplň rýhy ve stěnách po osazení potrubí pro kanalizaci - š. 60 mm, dl. 12 400 mm " 0,06*12,4</t>
  </si>
  <si>
    <t>59a</t>
  </si>
  <si>
    <t>59b</t>
  </si>
  <si>
    <t>59c</t>
  </si>
  <si>
    <t>60a</t>
  </si>
  <si>
    <t>60b</t>
  </si>
  <si>
    <t>60c</t>
  </si>
  <si>
    <t>" V ceně ometení, vyrovnání, apod. " ((180,3)/1,3)</t>
  </si>
  <si>
    <t>D+M Vyspravení  / dozdění otvorů ve zdivu po rozšíření otvorů pro VZT  - Specifikace dle PD</t>
  </si>
  <si>
    <t>" Úprava po rozšíření otvorů ve zdivu " 3</t>
  </si>
  <si>
    <t>" V položce uvažováno s opravou otvorů z obou stran - 1 ks otvoru = oprava 2 stran. "</t>
  </si>
  <si>
    <t>783817901 SPC</t>
  </si>
  <si>
    <t>D+M Případná úprava fasády při porušení po vybourání rozšíření otvorů pro VZT - Specifikace dle PD</t>
  </si>
  <si>
    <t>" Úprava okolí po vybouraném otvoru z důvodu poškození " 3</t>
  </si>
  <si>
    <t>" V ceně případné vyrovnání omítkou vč. penetrace a veškerých prvků, penetrace pod malba, fasádní malba, veškeré další přípravné práce (např. očištění) a další nutné práce a příslušenství související s provedením úpravy fasády po rozšíření stávajících otvorů pro VZT. "</t>
  </si>
  <si>
    <t>319999903 SPC</t>
  </si>
  <si>
    <t>17</t>
  </si>
  <si>
    <t>29a</t>
  </si>
  <si>
    <t>29b</t>
  </si>
  <si>
    <t>29c</t>
  </si>
  <si>
    <t>29d</t>
  </si>
  <si>
    <t>32a</t>
  </si>
  <si>
    <t>32b</t>
  </si>
  <si>
    <t>41a</t>
  </si>
  <si>
    <t>41b</t>
  </si>
  <si>
    <t>41c</t>
  </si>
  <si>
    <t>50a</t>
  </si>
  <si>
    <t>50b</t>
  </si>
  <si>
    <t>50c</t>
  </si>
  <si>
    <t>50d</t>
  </si>
  <si>
    <t>50e</t>
  </si>
  <si>
    <t>50f</t>
  </si>
  <si>
    <t>59d</t>
  </si>
  <si>
    <t>59e</t>
  </si>
  <si>
    <t>61a</t>
  </si>
  <si>
    <t>61b</t>
  </si>
  <si>
    <t>61c</t>
  </si>
  <si>
    <t>61d</t>
  </si>
  <si>
    <t>61e</t>
  </si>
  <si>
    <t>71a</t>
  </si>
  <si>
    <t>71b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</si>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</sst>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#,##0.00\ &quot;Kč&quot;;[Red]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  <numFmt numFmtId="170" formatCode="0.000"/>
  </numFmts>
  <fonts count="8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2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3.5"/>
      <color rgb="FFFF0000"/>
      <name val="MS Sans Serif"/>
      <family val="2"/>
    </font>
    <font>
      <b/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MS Sans Serif"/>
      <family val="2"/>
      <charset val="238"/>
    </font>
    <font>
      <sz val="8"/>
      <color indexed="54"/>
      <name val="Arial CE"/>
      <family val="2"/>
      <charset val="238"/>
    </font>
    <font>
      <b/>
      <sz val="8.5"/>
      <color indexed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MS Sans Serif"/>
      <charset val="238"/>
    </font>
    <font>
      <sz val="8"/>
      <color rgb="FFFF0000"/>
      <name val="Arial CE"/>
      <family val="2"/>
      <charset val="238"/>
    </font>
    <font>
      <b/>
      <sz val="14"/>
      <color indexed="10"/>
      <name val="Calibri"/>
      <family val="2"/>
      <charset val="238"/>
    </font>
    <font>
      <sz val="8"/>
      <color indexed="12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b/>
      <sz val="8"/>
      <name val="MS Sans Serif"/>
      <family val="2"/>
    </font>
    <font>
      <b/>
      <sz val="8"/>
      <color rgb="FF7030A0"/>
      <name val="MS Sans Serif"/>
      <family val="2"/>
    </font>
    <font>
      <sz val="8.5"/>
      <name val="MS Sans Serif"/>
      <family val="2"/>
    </font>
    <font>
      <b/>
      <sz val="11"/>
      <color rgb="FFFF0000"/>
      <name val="MS Sans Serif"/>
      <family val="2"/>
    </font>
    <font>
      <b/>
      <sz val="14"/>
      <color rgb="FFFF0000"/>
      <name val="Calibri"/>
      <family val="2"/>
      <charset val="238"/>
      <scheme val="minor"/>
    </font>
    <font>
      <u/>
      <sz val="11"/>
      <color theme="10"/>
      <name val="Calibri"/>
      <family val="2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color rgb="FFFF0000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8"/>
      <name val="MS Sans Serif"/>
      <family val="2"/>
    </font>
    <font>
      <i/>
      <sz val="8.5"/>
      <name val="MS Sans Serif"/>
      <family val="2"/>
    </font>
    <font>
      <b/>
      <i/>
      <sz val="10"/>
      <color rgb="FFFF0000"/>
      <name val="MS Sans Serif"/>
      <family val="2"/>
    </font>
    <font>
      <b/>
      <i/>
      <sz val="8"/>
      <color rgb="FFFF0000"/>
      <name val="MS Sans Serif"/>
      <family val="2"/>
    </font>
    <font>
      <b/>
      <i/>
      <sz val="11"/>
      <color rgb="FFFF0000"/>
      <name val="MS Sans Serif"/>
      <family val="2"/>
    </font>
    <font>
      <b/>
      <sz val="11"/>
      <color rgb="FFFF0000"/>
      <name val="MS Sans Serif"/>
      <charset val="238"/>
    </font>
    <font>
      <b/>
      <sz val="12"/>
      <color indexed="10"/>
      <name val="MS Sans Serif"/>
      <family val="2"/>
    </font>
    <font>
      <sz val="11"/>
      <color indexed="10"/>
      <name val="Calibri"/>
      <family val="2"/>
    </font>
    <font>
      <b/>
      <u/>
      <sz val="12"/>
      <color rgb="FFFF0000"/>
      <name val="MS Sans Serif"/>
      <family val="2"/>
    </font>
    <font>
      <sz val="8"/>
      <color rgb="FFFF0000"/>
      <name val="Trebuchet MS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12"/>
      <name val="MS Sans Serif"/>
      <family val="2"/>
      <charset val="238"/>
    </font>
    <font>
      <b/>
      <sz val="8"/>
      <color rgb="FFFF0000"/>
      <name val="Arial CE"/>
      <family val="2"/>
      <charset val="238"/>
    </font>
    <font>
      <b/>
      <sz val="8"/>
      <color indexed="36"/>
      <name val="MS Sans Serif"/>
      <family val="2"/>
    </font>
    <font>
      <b/>
      <sz val="10"/>
      <color indexed="10"/>
      <name val="MS Sans Serif"/>
      <family val="2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Trebuchet MS"/>
      <family val="2"/>
    </font>
    <font>
      <b/>
      <sz val="8"/>
      <color rgb="FFFF0000"/>
      <name val="MS Sans Serif"/>
      <charset val="238"/>
    </font>
    <font>
      <b/>
      <sz val="14"/>
      <color rgb="FFFF0000"/>
      <name val="MS Sans Serif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</borders>
  <cellStyleXfs count="13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0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3" fillId="0" borderId="0"/>
    <xf numFmtId="0" fontId="7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</cellStyleXfs>
  <cellXfs count="448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7" fillId="0" borderId="0" xfId="3" applyAlignment="1">
      <alignment horizontal="left" vertical="top"/>
      <protection locked="0"/>
    </xf>
    <xf numFmtId="2" fontId="16" fillId="0" borderId="0" xfId="3" applyNumberFormat="1" applyFont="1" applyFill="1" applyAlignment="1" applyProtection="1">
      <alignment vertical="center"/>
      <protection locked="0"/>
    </xf>
    <xf numFmtId="0" fontId="17" fillId="0" borderId="0" xfId="1" applyFont="1" applyFill="1" applyAlignment="1">
      <alignment horizontal="left" vertical="center"/>
      <protection locked="0"/>
    </xf>
    <xf numFmtId="0" fontId="18" fillId="2" borderId="8" xfId="1" applyFont="1" applyFill="1" applyBorder="1" applyAlignment="1" applyProtection="1">
      <alignment horizontal="center" vertical="center" wrapText="1"/>
    </xf>
    <xf numFmtId="0" fontId="19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7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2" fontId="9" fillId="0" borderId="7" xfId="2" applyNumberFormat="1" applyFont="1" applyFill="1" applyBorder="1" applyAlignment="1" applyProtection="1"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20" fillId="0" borderId="7" xfId="2" applyFont="1" applyFill="1" applyBorder="1" applyAlignment="1" applyProtection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2" fontId="5" fillId="0" borderId="7" xfId="3" applyNumberFormat="1" applyFont="1" applyFill="1" applyBorder="1" applyAlignment="1">
      <alignment horizontal="right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2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4" fillId="0" borderId="7" xfId="3" applyFont="1" applyFill="1" applyBorder="1" applyAlignment="1" applyProtection="1">
      <alignment horizontal="left" wrapText="1"/>
      <protection locked="0"/>
    </xf>
    <xf numFmtId="0" fontId="7" fillId="0" borderId="0" xfId="3" applyFont="1" applyFill="1" applyAlignment="1" applyProtection="1">
      <alignment vertical="top"/>
      <protection locked="0"/>
    </xf>
    <xf numFmtId="2" fontId="20" fillId="0" borderId="7" xfId="3" applyNumberFormat="1" applyFont="1" applyFill="1" applyBorder="1" applyAlignment="1" applyProtection="1">
      <alignment horizontal="right" wrapText="1"/>
      <protection locked="0"/>
    </xf>
    <xf numFmtId="165" fontId="26" fillId="0" borderId="7" xfId="3" applyNumberFormat="1" applyFont="1" applyFill="1" applyBorder="1" applyAlignment="1">
      <alignment horizontal="right"/>
      <protection locked="0"/>
    </xf>
    <xf numFmtId="0" fontId="26" fillId="0" borderId="7" xfId="3" applyFont="1" applyFill="1" applyBorder="1" applyAlignment="1">
      <alignment horizontal="left" wrapText="1"/>
      <protection locked="0"/>
    </xf>
    <xf numFmtId="0" fontId="24" fillId="0" borderId="7" xfId="3" applyFont="1" applyFill="1" applyBorder="1" applyAlignment="1">
      <alignment horizontal="left" wrapText="1"/>
      <protection locked="0"/>
    </xf>
    <xf numFmtId="166" fontId="26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4" fillId="0" borderId="7" xfId="2" applyFont="1" applyFill="1" applyBorder="1" applyAlignment="1">
      <alignment horizontal="left" wrapText="1"/>
      <protection locked="0"/>
    </xf>
    <xf numFmtId="2" fontId="24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0" fontId="6" fillId="0" borderId="0" xfId="2" applyFill="1" applyAlignment="1" applyProtection="1"/>
    <xf numFmtId="0" fontId="6" fillId="0" borderId="7" xfId="2" applyFill="1" applyBorder="1" applyAlignment="1" applyProtection="1">
      <alignment horizontal="left" vertical="top"/>
      <protection locked="0"/>
    </xf>
    <xf numFmtId="0" fontId="24" fillId="0" borderId="7" xfId="2" applyFont="1" applyFill="1" applyBorder="1" applyAlignment="1" applyProtection="1">
      <alignment horizontal="left" wrapText="1"/>
      <protection locked="0"/>
    </xf>
    <xf numFmtId="165" fontId="26" fillId="0" borderId="7" xfId="2" applyNumberFormat="1" applyFont="1" applyFill="1" applyBorder="1" applyAlignment="1" applyProtection="1">
      <alignment horizontal="right"/>
      <protection locked="0"/>
    </xf>
    <xf numFmtId="49" fontId="26" fillId="0" borderId="7" xfId="2" applyNumberFormat="1" applyFont="1" applyFill="1" applyBorder="1" applyAlignment="1" applyProtection="1">
      <alignment horizontal="left" wrapText="1"/>
      <protection locked="0"/>
    </xf>
    <xf numFmtId="0" fontId="26" fillId="0" borderId="7" xfId="2" applyFont="1" applyFill="1" applyBorder="1" applyAlignment="1" applyProtection="1">
      <alignment horizontal="left" wrapText="1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20" fillId="0" borderId="7" xfId="3" applyFont="1" applyFill="1" applyBorder="1" applyAlignment="1" applyProtection="1">
      <alignment horizontal="left" wrapText="1"/>
      <protection locked="0"/>
    </xf>
    <xf numFmtId="0" fontId="20" fillId="0" borderId="7" xfId="8" applyFont="1" applyFill="1" applyBorder="1" applyAlignment="1">
      <alignment horizontal="left" wrapText="1"/>
      <protection locked="0"/>
    </xf>
    <xf numFmtId="2" fontId="20" fillId="0" borderId="7" xfId="8" applyNumberFormat="1" applyFont="1" applyFill="1" applyBorder="1" applyAlignment="1">
      <alignment horizontal="right"/>
      <protection locked="0"/>
    </xf>
    <xf numFmtId="0" fontId="28" fillId="0" borderId="0" xfId="3" applyFont="1" applyFill="1" applyAlignment="1" applyProtection="1">
      <alignment horizontal="left" vertical="center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0" fontId="9" fillId="0" borderId="7" xfId="8" applyFont="1" applyFill="1" applyBorder="1" applyAlignment="1">
      <alignment horizontal="left" wrapText="1"/>
      <protection locked="0"/>
    </xf>
    <xf numFmtId="0" fontId="9" fillId="0" borderId="7" xfId="8" applyFont="1" applyFill="1" applyBorder="1" applyAlignment="1" applyProtection="1">
      <alignment horizontal="left" wrapText="1"/>
      <protection locked="0"/>
    </xf>
    <xf numFmtId="2" fontId="9" fillId="0" borderId="7" xfId="8" applyNumberFormat="1" applyFont="1" applyFill="1" applyBorder="1" applyAlignment="1" applyProtection="1">
      <alignment horizontal="right"/>
      <protection locked="0"/>
    </xf>
    <xf numFmtId="166" fontId="9" fillId="0" borderId="7" xfId="8" applyNumberFormat="1" applyFont="1" applyFill="1" applyBorder="1" applyAlignment="1" applyProtection="1">
      <alignment horizontal="right"/>
      <protection locked="0"/>
    </xf>
    <xf numFmtId="166" fontId="32" fillId="0" borderId="0" xfId="8" applyNumberFormat="1" applyFont="1" applyFill="1" applyBorder="1" applyAlignment="1">
      <alignment horizontal="left" vertical="center"/>
      <protection locked="0"/>
    </xf>
    <xf numFmtId="0" fontId="2" fillId="0" borderId="0" xfId="8" applyFill="1" applyAlignment="1">
      <alignment horizontal="left" vertical="top"/>
      <protection locked="0"/>
    </xf>
    <xf numFmtId="0" fontId="2" fillId="0" borderId="0" xfId="8" applyAlignment="1">
      <alignment horizontal="left" vertical="top"/>
      <protection locked="0"/>
    </xf>
    <xf numFmtId="166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center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9" fillId="2" borderId="7" xfId="2" applyNumberFormat="1" applyFont="1" applyFill="1" applyBorder="1" applyAlignment="1" applyProtection="1">
      <alignment horizontal="center"/>
      <protection locked="0"/>
    </xf>
    <xf numFmtId="166" fontId="26" fillId="2" borderId="7" xfId="2" applyNumberFormat="1" applyFont="1" applyFill="1" applyBorder="1" applyAlignment="1" applyProtection="1">
      <alignment horizontal="right"/>
      <protection locked="0"/>
    </xf>
    <xf numFmtId="0" fontId="6" fillId="0" borderId="0" xfId="2" applyAlignment="1">
      <alignment vertical="top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20" fillId="0" borderId="7" xfId="2" applyNumberFormat="1" applyFont="1" applyFill="1" applyBorder="1" applyAlignment="1" applyProtection="1">
      <alignment horizontal="right"/>
      <protection locked="0"/>
    </xf>
    <xf numFmtId="2" fontId="20" fillId="3" borderId="7" xfId="2" applyNumberFormat="1" applyFont="1" applyFill="1" applyBorder="1" applyAlignment="1" applyProtection="1">
      <alignment horizontal="right"/>
      <protection locked="0"/>
    </xf>
    <xf numFmtId="166" fontId="20" fillId="0" borderId="7" xfId="2" applyNumberFormat="1" applyFont="1" applyFill="1" applyBorder="1" applyAlignment="1" applyProtection="1">
      <alignment horizontal="right"/>
      <protection locked="0"/>
    </xf>
    <xf numFmtId="166" fontId="20" fillId="4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6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7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0" fontId="34" fillId="0" borderId="0" xfId="3" applyFont="1" applyFill="1" applyAlignment="1">
      <alignment horizontal="right" vertical="top"/>
      <protection locked="0"/>
    </xf>
    <xf numFmtId="0" fontId="35" fillId="0" borderId="7" xfId="3" applyFont="1" applyFill="1" applyBorder="1" applyAlignment="1" applyProtection="1">
      <alignment horizontal="left" wrapText="1"/>
      <protection locked="0"/>
    </xf>
    <xf numFmtId="2" fontId="20" fillId="0" borderId="7" xfId="3" applyNumberFormat="1" applyFont="1" applyFill="1" applyBorder="1" applyAlignment="1" applyProtection="1">
      <protection locked="0"/>
    </xf>
    <xf numFmtId="166" fontId="35" fillId="0" borderId="7" xfId="3" applyNumberFormat="1" applyFont="1" applyFill="1" applyBorder="1" applyAlignment="1" applyProtection="1">
      <alignment horizontal="right"/>
      <protection locked="0"/>
    </xf>
    <xf numFmtId="166" fontId="35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2" fontId="20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 wrapText="1"/>
      <protection locked="0"/>
    </xf>
    <xf numFmtId="166" fontId="37" fillId="0" borderId="7" xfId="2" applyNumberFormat="1" applyFont="1" applyFill="1" applyBorder="1" applyAlignment="1" applyProtection="1">
      <alignment horizontal="right"/>
      <protection locked="0"/>
    </xf>
    <xf numFmtId="0" fontId="38" fillId="0" borderId="7" xfId="2" applyFont="1" applyFill="1" applyBorder="1" applyAlignment="1" applyProtection="1">
      <alignment horizontal="left" vertical="top"/>
      <protection locked="0"/>
    </xf>
    <xf numFmtId="2" fontId="24" fillId="0" borderId="7" xfId="2" applyNumberFormat="1" applyFont="1" applyFill="1" applyBorder="1" applyAlignment="1">
      <alignment horizontal="right"/>
      <protection locked="0"/>
    </xf>
    <xf numFmtId="165" fontId="39" fillId="0" borderId="0" xfId="3" applyNumberFormat="1" applyFont="1" applyAlignment="1" applyProtection="1">
      <alignment horizontal="right"/>
      <protection locked="0"/>
    </xf>
    <xf numFmtId="0" fontId="39" fillId="0" borderId="0" xfId="3" applyFont="1" applyAlignment="1" applyProtection="1">
      <alignment horizontal="left" wrapText="1"/>
      <protection locked="0"/>
    </xf>
    <xf numFmtId="167" fontId="39" fillId="0" borderId="0" xfId="3" applyNumberFormat="1" applyFont="1" applyAlignment="1" applyProtection="1">
      <alignment horizontal="right"/>
      <protection locked="0"/>
    </xf>
    <xf numFmtId="166" fontId="39" fillId="0" borderId="0" xfId="3" applyNumberFormat="1" applyFont="1" applyFill="1" applyAlignment="1" applyProtection="1">
      <alignment horizontal="right"/>
      <protection locked="0"/>
    </xf>
    <xf numFmtId="166" fontId="39" fillId="0" borderId="0" xfId="3" applyNumberFormat="1" applyFont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6" fillId="0" borderId="11" xfId="3" applyFont="1" applyBorder="1" applyAlignment="1" applyProtection="1">
      <alignment horizontal="center"/>
      <protection locked="0"/>
    </xf>
    <xf numFmtId="167" fontId="26" fillId="0" borderId="11" xfId="3" applyNumberFormat="1" applyFont="1" applyBorder="1" applyAlignment="1" applyProtection="1">
      <alignment horizontal="right"/>
      <protection locked="0"/>
    </xf>
    <xf numFmtId="166" fontId="26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165" fontId="26" fillId="0" borderId="0" xfId="3" applyNumberFormat="1" applyFont="1" applyBorder="1" applyAlignment="1" applyProtection="1">
      <alignment horizontal="right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6" fillId="0" borderId="0" xfId="3" applyFont="1" applyBorder="1" applyAlignment="1" applyProtection="1">
      <alignment horizontal="center" wrapText="1"/>
      <protection locked="0"/>
    </xf>
    <xf numFmtId="167" fontId="26" fillId="0" borderId="0" xfId="3" applyNumberFormat="1" applyFont="1" applyBorder="1" applyAlignment="1" applyProtection="1">
      <alignment horizontal="right"/>
      <protection locked="0"/>
    </xf>
    <xf numFmtId="166" fontId="26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40" fillId="0" borderId="0" xfId="10" applyFont="1" applyAlignment="1">
      <alignment vertical="center"/>
    </xf>
    <xf numFmtId="0" fontId="40" fillId="0" borderId="0" xfId="10" applyFont="1" applyFill="1" applyAlignment="1">
      <alignment vertical="center"/>
    </xf>
    <xf numFmtId="0" fontId="40" fillId="0" borderId="0" xfId="10" applyFont="1" applyAlignment="1">
      <alignment horizontal="center" vertical="center" wrapText="1"/>
    </xf>
    <xf numFmtId="0" fontId="40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2" fillId="0" borderId="0" xfId="3" applyFont="1" applyFill="1" applyAlignment="1">
      <alignment vertical="center" wrapText="1"/>
      <protection locked="0"/>
    </xf>
    <xf numFmtId="0" fontId="40" fillId="0" borderId="0" xfId="10" applyFont="1" applyFill="1" applyAlignment="1">
      <alignment horizontal="center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2" fontId="27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/>
    <xf numFmtId="0" fontId="1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0" fontId="33" fillId="0" borderId="0" xfId="0" applyFont="1" applyFill="1" applyAlignment="1" applyProtection="1">
      <alignment vertical="center"/>
    </xf>
    <xf numFmtId="0" fontId="23" fillId="0" borderId="0" xfId="0" applyFont="1" applyFill="1" applyAlignment="1" applyProtection="1"/>
    <xf numFmtId="0" fontId="0" fillId="0" borderId="0" xfId="0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0" fontId="41" fillId="0" borderId="0" xfId="0" applyFont="1" applyFill="1" applyAlignment="1" applyProtection="1">
      <alignment vertical="center"/>
    </xf>
    <xf numFmtId="0" fontId="42" fillId="0" borderId="0" xfId="0" applyFont="1" applyFill="1" applyAlignment="1" applyProtection="1">
      <alignment horizontal="left" vertical="top"/>
      <protection locked="0"/>
    </xf>
    <xf numFmtId="0" fontId="7" fillId="0" borderId="0" xfId="3" applyFill="1" applyAlignment="1" applyProtection="1">
      <alignment horizontal="left" wrapText="1"/>
      <protection locked="0"/>
    </xf>
    <xf numFmtId="0" fontId="40" fillId="0" borderId="0" xfId="10" applyFont="1" applyFill="1" applyAlignment="1">
      <alignment vertical="center" wrapText="1"/>
    </xf>
    <xf numFmtId="0" fontId="11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left" vertical="center"/>
    </xf>
    <xf numFmtId="0" fontId="5" fillId="2" borderId="7" xfId="2" applyFont="1" applyFill="1" applyBorder="1" applyAlignment="1" applyProtection="1">
      <alignment horizontal="left" wrapText="1"/>
      <protection locked="0"/>
    </xf>
    <xf numFmtId="2" fontId="5" fillId="2" borderId="7" xfId="2" applyNumberFormat="1" applyFont="1" applyFill="1" applyBorder="1" applyAlignment="1" applyProtection="1">
      <alignment horizontal="right"/>
      <protection locked="0"/>
    </xf>
    <xf numFmtId="166" fontId="5" fillId="2" borderId="7" xfId="2" applyNumberFormat="1" applyFont="1" applyFill="1" applyBorder="1" applyAlignment="1" applyProtection="1">
      <alignment horizontal="right"/>
      <protection locked="0"/>
    </xf>
    <xf numFmtId="0" fontId="6" fillId="2" borderId="7" xfId="2" applyFill="1" applyBorder="1" applyAlignment="1" applyProtection="1">
      <alignment vertical="top"/>
      <protection locked="0"/>
    </xf>
    <xf numFmtId="0" fontId="6" fillId="0" borderId="7" xfId="2" applyFill="1" applyBorder="1" applyAlignment="1" applyProtection="1">
      <alignment horizontal="center" vertical="top"/>
      <protection locked="0"/>
    </xf>
    <xf numFmtId="0" fontId="47" fillId="0" borderId="0" xfId="2" applyFont="1" applyFill="1" applyAlignment="1" applyProtection="1">
      <alignment horizontal="left" vertical="top"/>
      <protection locked="0"/>
    </xf>
    <xf numFmtId="0" fontId="47" fillId="0" borderId="0" xfId="2" applyFont="1" applyAlignment="1" applyProtection="1">
      <alignment horizontal="left" vertical="top"/>
      <protection locked="0"/>
    </xf>
    <xf numFmtId="165" fontId="9" fillId="0" borderId="7" xfId="1" applyNumberFormat="1" applyFont="1" applyFill="1" applyBorder="1" applyAlignment="1">
      <alignment horizontal="right"/>
      <protection locked="0"/>
    </xf>
    <xf numFmtId="0" fontId="38" fillId="0" borderId="7" xfId="2" applyFont="1" applyFill="1" applyBorder="1" applyAlignment="1" applyProtection="1">
      <alignment horizontal="right" vertical="center"/>
      <protection locked="0"/>
    </xf>
    <xf numFmtId="0" fontId="9" fillId="0" borderId="7" xfId="7" applyFont="1" applyFill="1" applyBorder="1" applyAlignment="1" applyProtection="1">
      <alignment horizontal="left" wrapText="1"/>
      <protection locked="0"/>
    </xf>
    <xf numFmtId="0" fontId="17" fillId="0" borderId="0" xfId="3" applyFont="1" applyFill="1" applyAlignment="1" applyProtection="1">
      <alignment horizontal="left" vertical="center"/>
      <protection locked="0"/>
    </xf>
    <xf numFmtId="2" fontId="24" fillId="0" borderId="7" xfId="2" applyNumberFormat="1" applyFont="1" applyFill="1" applyBorder="1" applyAlignment="1" applyProtection="1">
      <protection locked="0"/>
    </xf>
    <xf numFmtId="166" fontId="9" fillId="0" borderId="7" xfId="1" applyNumberFormat="1" applyFont="1" applyFill="1" applyBorder="1" applyAlignment="1">
      <alignment horizontal="center"/>
      <protection locked="0"/>
    </xf>
    <xf numFmtId="0" fontId="6" fillId="0" borderId="0" xfId="2" applyFill="1" applyAlignment="1" applyProtection="1">
      <alignment vertical="top"/>
      <protection locked="0"/>
    </xf>
    <xf numFmtId="166" fontId="9" fillId="0" borderId="7" xfId="5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>
      <alignment vertical="top"/>
      <protection locked="0"/>
    </xf>
    <xf numFmtId="0" fontId="2" fillId="0" borderId="0" xfId="1" applyFill="1" applyAlignment="1">
      <alignment horizontal="right" vertical="center"/>
      <protection locked="0"/>
    </xf>
    <xf numFmtId="165" fontId="5" fillId="2" borderId="7" xfId="2" applyNumberFormat="1" applyFont="1" applyFill="1" applyBorder="1" applyAlignment="1" applyProtection="1">
      <alignment horizontal="right"/>
      <protection locked="0"/>
    </xf>
    <xf numFmtId="2" fontId="20" fillId="0" borderId="7" xfId="2" applyNumberFormat="1" applyFont="1" applyFill="1" applyBorder="1" applyAlignment="1">
      <alignment horizontal="right"/>
      <protection locked="0"/>
    </xf>
    <xf numFmtId="2" fontId="26" fillId="0" borderId="7" xfId="2" applyNumberFormat="1" applyFont="1" applyFill="1" applyBorder="1" applyAlignment="1" applyProtection="1">
      <alignment horizontal="right"/>
      <protection locked="0"/>
    </xf>
    <xf numFmtId="0" fontId="6" fillId="0" borderId="0" xfId="2" applyAlignment="1" applyProtection="1">
      <alignment vertical="top"/>
      <protection locked="0"/>
    </xf>
    <xf numFmtId="165" fontId="24" fillId="0" borderId="7" xfId="2" applyNumberFormat="1" applyFont="1" applyFill="1" applyBorder="1" applyAlignment="1" applyProtection="1">
      <alignment horizontal="right"/>
      <protection locked="0"/>
    </xf>
    <xf numFmtId="2" fontId="24" fillId="0" borderId="7" xfId="2" applyNumberFormat="1" applyFont="1" applyFill="1" applyBorder="1" applyAlignment="1" applyProtection="1">
      <alignment horizontal="right"/>
      <protection locked="0"/>
    </xf>
    <xf numFmtId="2" fontId="24" fillId="3" borderId="7" xfId="2" applyNumberFormat="1" applyFont="1" applyFill="1" applyBorder="1" applyAlignment="1" applyProtection="1">
      <alignment horizontal="right"/>
      <protection locked="0"/>
    </xf>
    <xf numFmtId="49" fontId="20" fillId="0" borderId="7" xfId="2" applyNumberFormat="1" applyFont="1" applyFill="1" applyBorder="1" applyAlignment="1" applyProtection="1">
      <alignment horizontal="left" wrapText="1"/>
      <protection locked="0"/>
    </xf>
    <xf numFmtId="0" fontId="47" fillId="0" borderId="7" xfId="2" applyFont="1" applyFill="1" applyBorder="1" applyAlignment="1" applyProtection="1">
      <alignment vertical="top"/>
      <protection locked="0"/>
    </xf>
    <xf numFmtId="0" fontId="54" fillId="0" borderId="0" xfId="4" applyFont="1" applyFill="1" applyAlignment="1" applyProtection="1">
      <alignment horizontal="left" vertical="center"/>
    </xf>
    <xf numFmtId="0" fontId="57" fillId="0" borderId="7" xfId="2" applyFont="1" applyFill="1" applyBorder="1" applyAlignment="1" applyProtection="1">
      <alignment horizontal="left" vertical="top"/>
      <protection locked="0"/>
    </xf>
    <xf numFmtId="0" fontId="49" fillId="0" borderId="0" xfId="1" applyFont="1" applyFill="1" applyAlignment="1">
      <alignment horizontal="left" vertical="center"/>
      <protection locked="0"/>
    </xf>
    <xf numFmtId="0" fontId="27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left" vertical="top"/>
      <protection locked="0"/>
    </xf>
    <xf numFmtId="165" fontId="59" fillId="0" borderId="7" xfId="2" applyNumberFormat="1" applyFont="1" applyFill="1" applyBorder="1" applyAlignment="1">
      <alignment horizontal="right"/>
      <protection locked="0"/>
    </xf>
    <xf numFmtId="0" fontId="59" fillId="0" borderId="7" xfId="2" applyFont="1" applyFill="1" applyBorder="1" applyAlignment="1">
      <alignment horizontal="left" wrapText="1"/>
      <protection locked="0"/>
    </xf>
    <xf numFmtId="2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 applyProtection="1">
      <alignment horizontal="center"/>
      <protection locked="0"/>
    </xf>
    <xf numFmtId="0" fontId="60" fillId="0" borderId="7" xfId="2" applyFont="1" applyFill="1" applyBorder="1" applyAlignment="1" applyProtection="1">
      <alignment horizontal="left" wrapText="1"/>
      <protection locked="0"/>
    </xf>
    <xf numFmtId="2" fontId="61" fillId="0" borderId="7" xfId="2" applyNumberFormat="1" applyFont="1" applyFill="1" applyBorder="1" applyAlignment="1">
      <alignment horizontal="right"/>
      <protection locked="0"/>
    </xf>
    <xf numFmtId="166" fontId="59" fillId="0" borderId="7" xfId="2" applyNumberFormat="1" applyFont="1" applyFill="1" applyBorder="1" applyAlignment="1">
      <alignment horizontal="center"/>
      <protection locked="0"/>
    </xf>
    <xf numFmtId="0" fontId="6" fillId="5" borderId="0" xfId="2" applyFill="1" applyAlignment="1">
      <alignment vertical="top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46" fillId="0" borderId="0" xfId="0" applyFont="1" applyFill="1" applyAlignment="1" applyProtection="1">
      <alignment horizontal="center" vertical="center"/>
      <protection locked="0"/>
    </xf>
    <xf numFmtId="0" fontId="47" fillId="0" borderId="0" xfId="0" applyFont="1" applyFill="1" applyAlignment="1" applyProtection="1">
      <alignment horizontal="left" vertical="top"/>
      <protection locked="0"/>
    </xf>
    <xf numFmtId="0" fontId="25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top"/>
      <protection locked="0"/>
    </xf>
    <xf numFmtId="168" fontId="17" fillId="0" borderId="0" xfId="0" applyNumberFormat="1" applyFont="1" applyFill="1" applyAlignment="1" applyProtection="1">
      <alignment vertical="center"/>
      <protection locked="0"/>
    </xf>
    <xf numFmtId="4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/>
    <xf numFmtId="0" fontId="0" fillId="0" borderId="0" xfId="0" applyFill="1" applyAlignment="1" applyProtection="1">
      <alignment horizontal="right" vertical="center"/>
      <protection locked="0"/>
    </xf>
    <xf numFmtId="0" fontId="51" fillId="0" borderId="0" xfId="0" applyFont="1" applyFill="1" applyAlignment="1" applyProtection="1">
      <alignment horizontal="center" vertical="center"/>
      <protection locked="0"/>
    </xf>
    <xf numFmtId="0" fontId="52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43" fillId="0" borderId="0" xfId="0" applyFont="1" applyFill="1" applyAlignment="1" applyProtection="1">
      <alignment horizontal="left" vertical="center"/>
      <protection locked="0"/>
    </xf>
    <xf numFmtId="0" fontId="43" fillId="0" borderId="0" xfId="0" applyFont="1" applyFill="1" applyAlignment="1" applyProtection="1">
      <alignment horizontal="left"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8" fontId="43" fillId="0" borderId="0" xfId="0" applyNumberFormat="1" applyFont="1" applyFill="1" applyAlignment="1" applyProtection="1"/>
    <xf numFmtId="2" fontId="50" fillId="0" borderId="14" xfId="0" applyNumberFormat="1" applyFont="1" applyFill="1" applyBorder="1" applyAlignment="1" applyProtection="1">
      <alignment horizontal="left" vertical="center"/>
      <protection locked="0"/>
    </xf>
    <xf numFmtId="0" fontId="43" fillId="0" borderId="0" xfId="0" applyFont="1" applyFill="1" applyAlignment="1" applyProtection="1"/>
    <xf numFmtId="0" fontId="2" fillId="0" borderId="0" xfId="0" applyFont="1" applyFill="1" applyAlignment="1" applyProtection="1"/>
    <xf numFmtId="0" fontId="55" fillId="0" borderId="0" xfId="0" applyFont="1" applyFill="1" applyAlignment="1" applyProtection="1">
      <alignment horizontal="left" vertical="top"/>
      <protection locked="0"/>
    </xf>
    <xf numFmtId="0" fontId="49" fillId="0" borderId="0" xfId="0" applyFont="1" applyFill="1" applyAlignment="1" applyProtection="1">
      <alignment horizontal="left" vertical="center"/>
    </xf>
    <xf numFmtId="0" fontId="49" fillId="0" borderId="0" xfId="0" applyFont="1" applyFill="1" applyAlignment="1" applyProtection="1">
      <alignment horizontal="right" vertical="center"/>
    </xf>
    <xf numFmtId="0" fontId="25" fillId="0" borderId="0" xfId="0" applyFont="1" applyFill="1" applyAlignment="1" applyProtection="1"/>
    <xf numFmtId="2" fontId="50" fillId="0" borderId="0" xfId="0" applyNumberFormat="1" applyFont="1" applyFill="1" applyAlignment="1" applyProtection="1">
      <alignment horizontal="center" vertical="center"/>
      <protection locked="0"/>
    </xf>
    <xf numFmtId="166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0" fontId="20" fillId="0" borderId="7" xfId="0" applyFont="1" applyFill="1" applyBorder="1" applyAlignment="1" applyProtection="1">
      <alignment horizontal="left" wrapText="1"/>
      <protection locked="0"/>
    </xf>
    <xf numFmtId="2" fontId="20" fillId="0" borderId="7" xfId="0" applyNumberFormat="1" applyFont="1" applyFill="1" applyBorder="1" applyAlignment="1" applyProtection="1">
      <alignment horizontal="right"/>
      <protection locked="0"/>
    </xf>
    <xf numFmtId="4" fontId="20" fillId="0" borderId="7" xfId="0" applyNumberFormat="1" applyFont="1" applyFill="1" applyBorder="1" applyAlignment="1" applyProtection="1">
      <alignment horizontal="right"/>
      <protection locked="0"/>
    </xf>
    <xf numFmtId="0" fontId="53" fillId="0" borderId="0" xfId="0" applyFont="1" applyFill="1" applyAlignment="1" applyProtection="1">
      <alignment horizontal="left" vertical="center"/>
      <protection locked="0"/>
    </xf>
    <xf numFmtId="0" fontId="7" fillId="0" borderId="0" xfId="3" applyFont="1" applyFill="1" applyAlignment="1" applyProtection="1">
      <alignment horizontal="left" vertical="top"/>
      <protection locked="0"/>
    </xf>
    <xf numFmtId="3" fontId="9" fillId="0" borderId="7" xfId="0" applyNumberFormat="1" applyFont="1" applyFill="1" applyBorder="1" applyAlignment="1" applyProtection="1">
      <alignment horizontal="right"/>
      <protection locked="0"/>
    </xf>
    <xf numFmtId="49" fontId="9" fillId="0" borderId="7" xfId="0" applyNumberFormat="1" applyFont="1" applyFill="1" applyBorder="1" applyAlignment="1" applyProtection="1">
      <alignment horizontal="left" wrapText="1"/>
      <protection locked="0"/>
    </xf>
    <xf numFmtId="4" fontId="9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vertical="top"/>
      <protection locked="0"/>
    </xf>
    <xf numFmtId="166" fontId="11" fillId="0" borderId="7" xfId="1" applyNumberFormat="1" applyFont="1" applyFill="1" applyBorder="1" applyAlignment="1" applyProtection="1">
      <alignment horizontal="right" vertical="center"/>
    </xf>
    <xf numFmtId="165" fontId="9" fillId="0" borderId="7" xfId="9" applyNumberFormat="1" applyFont="1" applyFill="1" applyBorder="1" applyAlignment="1" applyProtection="1">
      <alignment horizontal="right"/>
      <protection locked="0"/>
    </xf>
    <xf numFmtId="49" fontId="9" fillId="0" borderId="7" xfId="9" applyNumberFormat="1" applyFont="1" applyFill="1" applyBorder="1" applyAlignment="1" applyProtection="1">
      <alignment horizontal="left" wrapText="1"/>
      <protection locked="0"/>
    </xf>
    <xf numFmtId="0" fontId="9" fillId="0" borderId="7" xfId="9" applyFont="1" applyFill="1" applyBorder="1" applyAlignment="1" applyProtection="1">
      <alignment horizontal="left" wrapText="1"/>
      <protection locked="0"/>
    </xf>
    <xf numFmtId="2" fontId="9" fillId="0" borderId="7" xfId="9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right"/>
      <protection locked="0"/>
    </xf>
    <xf numFmtId="2" fontId="24" fillId="0" borderId="7" xfId="9" applyNumberFormat="1" applyFont="1" applyFill="1" applyBorder="1" applyAlignment="1" applyProtection="1">
      <alignment horizontal="right" wrapText="1"/>
      <protection locked="0"/>
    </xf>
    <xf numFmtId="0" fontId="24" fillId="0" borderId="7" xfId="9" applyFont="1" applyFill="1" applyBorder="1" applyAlignment="1">
      <alignment horizontal="left" wrapText="1"/>
      <protection locked="0"/>
    </xf>
    <xf numFmtId="2" fontId="20" fillId="0" borderId="7" xfId="2" applyNumberFormat="1" applyFont="1" applyFill="1" applyBorder="1" applyAlignment="1" applyProtection="1">
      <alignment horizontal="right" wrapText="1"/>
      <protection locked="0"/>
    </xf>
    <xf numFmtId="49" fontId="9" fillId="0" borderId="7" xfId="2" applyNumberFormat="1" applyFont="1" applyFill="1" applyBorder="1" applyAlignment="1" applyProtection="1">
      <alignment horizontal="right" wrapText="1"/>
      <protection locked="0"/>
    </xf>
    <xf numFmtId="0" fontId="24" fillId="0" borderId="7" xfId="2" applyFont="1" applyFill="1" applyBorder="1" applyAlignment="1" applyProtection="1">
      <alignment horizontal="left" vertical="center" wrapText="1"/>
      <protection locked="0"/>
    </xf>
    <xf numFmtId="0" fontId="2" fillId="0" borderId="0" xfId="2" applyFont="1" applyAlignment="1" applyProtection="1">
      <alignment horizontal="left" vertical="top"/>
      <protection locked="0"/>
    </xf>
    <xf numFmtId="166" fontId="20" fillId="6" borderId="7" xfId="2" applyNumberFormat="1" applyFont="1" applyFill="1" applyBorder="1" applyAlignment="1" applyProtection="1">
      <alignment horizontal="right"/>
      <protection locked="0"/>
    </xf>
    <xf numFmtId="0" fontId="70" fillId="0" borderId="0" xfId="12" applyFont="1" applyFill="1" applyAlignment="1" applyProtection="1">
      <alignment horizontal="left" vertical="center"/>
      <protection locked="0"/>
    </xf>
    <xf numFmtId="0" fontId="6" fillId="4" borderId="0" xfId="2" applyFill="1" applyAlignment="1" applyProtection="1">
      <alignment horizontal="left" vertical="top"/>
      <protection locked="0"/>
    </xf>
    <xf numFmtId="0" fontId="20" fillId="0" borderId="7" xfId="2" applyFont="1" applyFill="1" applyBorder="1" applyAlignment="1" applyProtection="1">
      <alignment horizontal="left" vertical="center" wrapText="1"/>
      <protection locked="0"/>
    </xf>
    <xf numFmtId="0" fontId="26" fillId="0" borderId="7" xfId="2" applyFont="1" applyFill="1" applyBorder="1" applyAlignment="1" applyProtection="1">
      <alignment horizontal="left" vertical="center" wrapText="1"/>
      <protection locked="0"/>
    </xf>
    <xf numFmtId="2" fontId="20" fillId="0" borderId="7" xfId="2" applyNumberFormat="1" applyFont="1" applyFill="1" applyBorder="1" applyAlignment="1" applyProtection="1">
      <alignment horizontal="right" vertical="center"/>
      <protection locked="0"/>
    </xf>
    <xf numFmtId="166" fontId="9" fillId="0" borderId="7" xfId="2" applyNumberFormat="1" applyFont="1" applyFill="1" applyBorder="1" applyAlignment="1">
      <alignment horizontal="center"/>
      <protection locked="0"/>
    </xf>
    <xf numFmtId="165" fontId="45" fillId="0" borderId="7" xfId="2" applyNumberFormat="1" applyFont="1" applyFill="1" applyBorder="1" applyAlignment="1" applyProtection="1">
      <alignment horizontal="right"/>
      <protection locked="0"/>
    </xf>
    <xf numFmtId="0" fontId="45" fillId="0" borderId="7" xfId="2" applyFont="1" applyFill="1" applyBorder="1" applyAlignment="1" applyProtection="1">
      <alignment horizontal="left" wrapText="1"/>
      <protection locked="0"/>
    </xf>
    <xf numFmtId="166" fontId="45" fillId="0" borderId="7" xfId="2" applyNumberFormat="1" applyFont="1" applyFill="1" applyBorder="1" applyAlignment="1" applyProtection="1">
      <alignment horizontal="right"/>
      <protection locked="0"/>
    </xf>
    <xf numFmtId="0" fontId="71" fillId="0" borderId="7" xfId="2" applyFont="1" applyFill="1" applyBorder="1" applyAlignment="1" applyProtection="1">
      <alignment horizontal="left" vertical="top"/>
      <protection locked="0"/>
    </xf>
    <xf numFmtId="165" fontId="9" fillId="0" borderId="7" xfId="2" applyNumberFormat="1" applyFont="1" applyFill="1" applyBorder="1" applyAlignment="1">
      <alignment horizontal="right"/>
      <protection locked="0"/>
    </xf>
    <xf numFmtId="49" fontId="9" fillId="0" borderId="7" xfId="2" applyNumberFormat="1" applyFont="1" applyFill="1" applyBorder="1" applyAlignment="1">
      <alignment horizontal="left" wrapText="1"/>
      <protection locked="0"/>
    </xf>
    <xf numFmtId="0" fontId="9" fillId="0" borderId="7" xfId="2" applyFont="1" applyFill="1" applyBorder="1" applyAlignment="1">
      <alignment horizontal="left" wrapText="1"/>
      <protection locked="0"/>
    </xf>
    <xf numFmtId="2" fontId="9" fillId="0" borderId="7" xfId="2" applyNumberFormat="1" applyFont="1" applyFill="1" applyBorder="1" applyAlignment="1">
      <alignment horizontal="right"/>
      <protection locked="0"/>
    </xf>
    <xf numFmtId="166" fontId="9" fillId="0" borderId="7" xfId="2" applyNumberFormat="1" applyFont="1" applyFill="1" applyBorder="1" applyAlignment="1">
      <alignment horizontal="right"/>
      <protection locked="0"/>
    </xf>
    <xf numFmtId="166" fontId="24" fillId="0" borderId="7" xfId="2" applyNumberFormat="1" applyFont="1" applyFill="1" applyBorder="1" applyAlignment="1" applyProtection="1">
      <alignment horizontal="right"/>
      <protection locked="0"/>
    </xf>
    <xf numFmtId="166" fontId="24" fillId="3" borderId="7" xfId="2" applyNumberFormat="1" applyFont="1" applyFill="1" applyBorder="1" applyAlignment="1" applyProtection="1">
      <alignment horizontal="right"/>
      <protection locked="0"/>
    </xf>
    <xf numFmtId="0" fontId="73" fillId="0" borderId="0" xfId="2" applyFont="1" applyFill="1" applyAlignment="1" applyProtection="1">
      <alignment horizontal="left" vertical="top"/>
      <protection locked="0"/>
    </xf>
    <xf numFmtId="0" fontId="74" fillId="0" borderId="0" xfId="2" applyFont="1" applyFill="1" applyAlignment="1" applyProtection="1">
      <alignment vertical="top"/>
      <protection locked="0"/>
    </xf>
    <xf numFmtId="2" fontId="45" fillId="0" borderId="7" xfId="2" applyNumberFormat="1" applyFont="1" applyFill="1" applyBorder="1" applyAlignment="1" applyProtection="1">
      <alignment horizontal="right"/>
      <protection locked="0"/>
    </xf>
    <xf numFmtId="166" fontId="75" fillId="0" borderId="7" xfId="2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Alignment="1">
      <alignment horizontal="left" vertical="top"/>
      <protection locked="0"/>
    </xf>
    <xf numFmtId="166" fontId="2" fillId="0" borderId="0" xfId="1" applyNumberFormat="1" applyFill="1" applyAlignment="1">
      <alignment horizontal="left" vertical="top"/>
      <protection locked="0"/>
    </xf>
    <xf numFmtId="0" fontId="6" fillId="0" borderId="7" xfId="2" applyFont="1" applyFill="1" applyBorder="1" applyAlignment="1" applyProtection="1">
      <alignment horizontal="left" vertical="top"/>
      <protection locked="0"/>
    </xf>
    <xf numFmtId="0" fontId="6" fillId="0" borderId="7" xfId="2" applyFill="1" applyBorder="1" applyAlignment="1">
      <alignment vertical="top"/>
      <protection locked="0"/>
    </xf>
    <xf numFmtId="0" fontId="20" fillId="0" borderId="7" xfId="2" applyFont="1" applyFill="1" applyBorder="1" applyAlignment="1">
      <alignment horizontal="left" wrapText="1"/>
      <protection locked="0"/>
    </xf>
    <xf numFmtId="0" fontId="2" fillId="0" borderId="0" xfId="1" applyNumberFormat="1" applyFont="1" applyFill="1" applyAlignment="1" applyProtection="1">
      <alignment horizontal="right" vertical="top"/>
      <protection locked="0"/>
    </xf>
    <xf numFmtId="0" fontId="2" fillId="0" borderId="0" xfId="1" applyFont="1" applyFill="1" applyAlignment="1" applyProtection="1">
      <alignment horizontal="left" vertical="top"/>
      <protection locked="0"/>
    </xf>
    <xf numFmtId="0" fontId="2" fillId="0" borderId="0" xfId="1" applyFont="1" applyFill="1" applyAlignment="1" applyProtection="1">
      <alignment horizontal="right" vertical="top"/>
      <protection locked="0"/>
    </xf>
    <xf numFmtId="0" fontId="23" fillId="0" borderId="0" xfId="2" applyFont="1" applyFill="1" applyAlignment="1" applyProtection="1">
      <alignment vertical="top"/>
      <protection locked="0"/>
    </xf>
    <xf numFmtId="0" fontId="23" fillId="0" borderId="0" xfId="2" applyFont="1" applyFill="1" applyAlignment="1" applyProtection="1">
      <alignment horizontal="left" vertical="top"/>
      <protection locked="0"/>
    </xf>
    <xf numFmtId="2" fontId="2" fillId="0" borderId="0" xfId="1" applyNumberFormat="1" applyFill="1" applyAlignment="1">
      <alignment horizontal="left" vertical="top"/>
      <protection locked="0"/>
    </xf>
    <xf numFmtId="0" fontId="19" fillId="0" borderId="0" xfId="4" applyFill="1" applyAlignment="1" applyProtection="1">
      <alignment horizontal="left" vertical="top"/>
      <protection locked="0"/>
    </xf>
    <xf numFmtId="0" fontId="68" fillId="0" borderId="0" xfId="0" applyFont="1" applyFill="1" applyAlignment="1" applyProtection="1">
      <alignment horizontal="left" vertical="center"/>
      <protection locked="0"/>
    </xf>
    <xf numFmtId="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vertical="center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8" fontId="7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69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68" fillId="0" borderId="0" xfId="0" applyFont="1" applyFill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left" vertical="top"/>
      <protection locked="0"/>
    </xf>
    <xf numFmtId="0" fontId="15" fillId="0" borderId="0" xfId="0" applyFont="1" applyFill="1" applyAlignment="1" applyProtection="1">
      <alignment horizontal="left" vertical="top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0" fontId="7" fillId="0" borderId="14" xfId="0" applyFont="1" applyFill="1" applyBorder="1" applyAlignment="1" applyProtection="1">
      <alignment horizontal="left" vertical="top"/>
      <protection locked="0"/>
    </xf>
    <xf numFmtId="4" fontId="64" fillId="0" borderId="0" xfId="0" applyNumberFormat="1" applyFont="1" applyFill="1" applyAlignment="1" applyProtection="1">
      <alignment horizontal="center" vertical="center"/>
      <protection locked="0"/>
    </xf>
    <xf numFmtId="0" fontId="72" fillId="0" borderId="0" xfId="0" applyFont="1" applyFill="1" applyAlignment="1" applyProtection="1"/>
    <xf numFmtId="0" fontId="56" fillId="0" borderId="0" xfId="0" applyFont="1" applyFill="1" applyAlignment="1" applyProtection="1">
      <alignment horizontal="left" vertical="top"/>
      <protection locked="0"/>
    </xf>
    <xf numFmtId="0" fontId="47" fillId="0" borderId="0" xfId="0" applyFont="1" applyFill="1" applyAlignment="1" applyProtection="1">
      <alignment horizontal="center" vertical="center"/>
      <protection locked="0"/>
    </xf>
    <xf numFmtId="0" fontId="73" fillId="0" borderId="0" xfId="0" applyFont="1" applyFill="1" applyAlignment="1" applyProtection="1">
      <alignment horizontal="left" vertical="top"/>
      <protection locked="0"/>
    </xf>
    <xf numFmtId="0" fontId="73" fillId="0" borderId="0" xfId="0" applyFont="1" applyFill="1" applyAlignment="1" applyProtection="1">
      <alignment horizontal="right" vertical="top"/>
      <protection locked="0"/>
    </xf>
    <xf numFmtId="0" fontId="7" fillId="0" borderId="0" xfId="0" applyFont="1" applyFill="1" applyAlignment="1" applyProtection="1">
      <alignment vertical="top"/>
      <protection locked="0"/>
    </xf>
    <xf numFmtId="2" fontId="50" fillId="0" borderId="0" xfId="0" applyNumberFormat="1" applyFont="1" applyFill="1" applyAlignment="1" applyProtection="1">
      <alignment horizontal="left" vertical="center"/>
      <protection locked="0"/>
    </xf>
    <xf numFmtId="0" fontId="29" fillId="0" borderId="0" xfId="0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vertical="top"/>
      <protection locked="0"/>
    </xf>
    <xf numFmtId="0" fontId="47" fillId="0" borderId="0" xfId="0" applyFont="1" applyFill="1" applyAlignment="1" applyProtection="1">
      <alignment horizontal="right" vertical="top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170" fontId="0" fillId="0" borderId="0" xfId="0" applyNumberFormat="1" applyFill="1" applyAlignment="1" applyProtection="1">
      <alignment horizontal="left" vertical="top"/>
      <protection locked="0"/>
    </xf>
    <xf numFmtId="0" fontId="25" fillId="0" borderId="0" xfId="0" applyFont="1" applyFill="1" applyAlignment="1" applyProtection="1">
      <alignment horizontal="left" vertical="center"/>
    </xf>
    <xf numFmtId="0" fontId="72" fillId="0" borderId="0" xfId="0" applyFont="1" applyFill="1" applyAlignment="1" applyProtection="1">
      <alignment horizontal="left" vertical="top"/>
      <protection locked="0"/>
    </xf>
    <xf numFmtId="0" fontId="64" fillId="0" borderId="0" xfId="0" applyFont="1" applyFill="1" applyAlignment="1" applyProtection="1">
      <alignment horizontal="right" vertical="center"/>
      <protection locked="0"/>
    </xf>
    <xf numFmtId="0" fontId="72" fillId="0" borderId="0" xfId="0" applyFont="1" applyFill="1" applyAlignment="1" applyProtection="1">
      <alignment vertical="top"/>
      <protection locked="0"/>
    </xf>
    <xf numFmtId="168" fontId="65" fillId="0" borderId="0" xfId="0" applyNumberFormat="1" applyFont="1" applyFill="1" applyAlignment="1" applyProtection="1">
      <alignment vertical="center"/>
      <protection locked="0"/>
    </xf>
    <xf numFmtId="0" fontId="66" fillId="0" borderId="0" xfId="0" applyFont="1" applyFill="1" applyAlignment="1" applyProtection="1">
      <alignment vertical="center"/>
      <protection locked="0"/>
    </xf>
    <xf numFmtId="166" fontId="76" fillId="0" borderId="0" xfId="0" applyNumberFormat="1" applyFont="1" applyFill="1" applyAlignment="1" applyProtection="1">
      <alignment horizontal="center" vertical="center"/>
      <protection locked="0"/>
    </xf>
    <xf numFmtId="0" fontId="77" fillId="0" borderId="0" xfId="0" applyFont="1" applyFill="1" applyAlignment="1" applyProtection="1">
      <alignment horizontal="right" vertical="center"/>
      <protection locked="0"/>
    </xf>
    <xf numFmtId="168" fontId="78" fillId="0" borderId="0" xfId="0" applyNumberFormat="1" applyFont="1" applyFill="1" applyAlignment="1" applyProtection="1">
      <alignment vertical="center"/>
      <protection locked="0"/>
    </xf>
    <xf numFmtId="0" fontId="79" fillId="0" borderId="0" xfId="0" applyFont="1" applyFill="1" applyAlignment="1" applyProtection="1">
      <alignment vertical="center"/>
      <protection locked="0"/>
    </xf>
    <xf numFmtId="4" fontId="77" fillId="0" borderId="0" xfId="0" applyNumberFormat="1" applyFont="1" applyFill="1" applyAlignment="1" applyProtection="1">
      <alignment horizontal="center" vertical="center"/>
      <protection locked="0"/>
    </xf>
    <xf numFmtId="0" fontId="23" fillId="0" borderId="0" xfId="0" applyFont="1" applyFill="1" applyAlignment="1" applyProtection="1">
      <alignment vertical="top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23" fillId="0" borderId="0" xfId="0" applyFont="1" applyFill="1" applyAlignment="1" applyProtection="1">
      <alignment horizontal="left" vertical="top"/>
      <protection locked="0"/>
    </xf>
    <xf numFmtId="0" fontId="31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Alignment="1" applyProtection="1">
      <alignment horizontal="left" vertical="center"/>
      <protection locked="0"/>
    </xf>
    <xf numFmtId="0" fontId="50" fillId="0" borderId="0" xfId="0" applyFont="1" applyFill="1" applyAlignment="1" applyProtection="1">
      <alignment horizontal="center" vertical="center"/>
      <protection locked="0"/>
    </xf>
    <xf numFmtId="0" fontId="27" fillId="0" borderId="0" xfId="0" applyFont="1" applyFill="1" applyAlignment="1" applyProtection="1">
      <alignment horizontal="left" vertical="center"/>
      <protection locked="0"/>
    </xf>
    <xf numFmtId="165" fontId="5" fillId="0" borderId="7" xfId="3" applyNumberFormat="1" applyFont="1" applyFill="1" applyBorder="1" applyAlignment="1">
      <alignment horizontal="right"/>
      <protection locked="0"/>
    </xf>
    <xf numFmtId="0" fontId="5" fillId="0" borderId="7" xfId="3" applyFont="1" applyFill="1" applyBorder="1" applyAlignment="1">
      <alignment horizontal="left" wrapText="1"/>
      <protection locked="0"/>
    </xf>
    <xf numFmtId="0" fontId="0" fillId="0" borderId="0" xfId="0" applyFill="1" applyAlignment="1" applyProtection="1">
      <alignment vertical="center"/>
    </xf>
    <xf numFmtId="166" fontId="76" fillId="0" borderId="0" xfId="0" applyNumberFormat="1" applyFont="1" applyFill="1" applyAlignment="1" applyProtection="1">
      <alignment horizontal="left" vertical="center"/>
      <protection locked="0"/>
    </xf>
    <xf numFmtId="0" fontId="81" fillId="0" borderId="7" xfId="2" applyFont="1" applyFill="1" applyBorder="1" applyAlignment="1" applyProtection="1">
      <alignment horizontal="center" vertical="center"/>
      <protection locked="0"/>
    </xf>
    <xf numFmtId="0" fontId="67" fillId="0" borderId="0" xfId="0" applyFont="1" applyFill="1" applyAlignment="1" applyProtection="1">
      <alignment horizontal="left" vertical="top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7" fillId="0" borderId="0" xfId="3" applyFill="1" applyAlignment="1" applyProtection="1">
      <alignment horizontal="right" vertical="center"/>
      <protection locked="0"/>
    </xf>
    <xf numFmtId="0" fontId="7" fillId="0" borderId="0" xfId="3" applyNumberFormat="1" applyFill="1" applyAlignment="1" applyProtection="1">
      <alignment horizontal="center" vertical="center"/>
      <protection locked="0"/>
    </xf>
    <xf numFmtId="0" fontId="24" fillId="0" borderId="7" xfId="0" applyFont="1" applyFill="1" applyBorder="1" applyAlignment="1" applyProtection="1">
      <alignment horizontal="left" wrapText="1"/>
      <protection locked="0"/>
    </xf>
    <xf numFmtId="2" fontId="24" fillId="0" borderId="7" xfId="0" applyNumberFormat="1" applyFont="1" applyFill="1" applyBorder="1" applyAlignment="1" applyProtection="1">
      <alignment horizontal="right"/>
      <protection locked="0"/>
    </xf>
    <xf numFmtId="39" fontId="9" fillId="0" borderId="7" xfId="0" applyNumberFormat="1" applyFont="1" applyFill="1" applyBorder="1" applyAlignment="1" applyProtection="1">
      <alignment horizontal="center"/>
      <protection locked="0"/>
    </xf>
    <xf numFmtId="0" fontId="58" fillId="0" borderId="0" xfId="1" applyFont="1" applyFill="1" applyAlignment="1">
      <alignment horizontal="left" vertical="center"/>
      <protection locked="0"/>
    </xf>
    <xf numFmtId="0" fontId="44" fillId="0" borderId="0" xfId="1" applyFont="1" applyFill="1" applyAlignment="1">
      <alignment horizontal="left" vertical="center"/>
      <protection locked="0"/>
    </xf>
    <xf numFmtId="0" fontId="58" fillId="0" borderId="0" xfId="1" applyFont="1" applyFill="1" applyAlignment="1">
      <alignment horizontal="right" vertical="center"/>
      <protection locked="0"/>
    </xf>
    <xf numFmtId="0" fontId="48" fillId="0" borderId="0" xfId="1" applyFont="1" applyFill="1" applyAlignment="1">
      <alignment horizontal="left" vertical="top"/>
      <protection locked="0"/>
    </xf>
    <xf numFmtId="0" fontId="31" fillId="0" borderId="0" xfId="3" applyFont="1" applyFill="1" applyAlignment="1" applyProtection="1">
      <alignment horizontal="left" vertical="center"/>
      <protection locked="0"/>
    </xf>
    <xf numFmtId="0" fontId="29" fillId="0" borderId="0" xfId="8" applyFont="1" applyFill="1" applyAlignment="1">
      <alignment horizontal="left" vertical="top"/>
      <protection locked="0"/>
    </xf>
    <xf numFmtId="0" fontId="80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left" vertical="center"/>
      <protection locked="0"/>
    </xf>
    <xf numFmtId="0" fontId="62" fillId="0" borderId="0" xfId="1" applyFont="1" applyFill="1" applyAlignment="1">
      <alignment horizontal="left" vertical="top"/>
      <protection locked="0"/>
    </xf>
    <xf numFmtId="0" fontId="55" fillId="0" borderId="0" xfId="0" applyFont="1" applyFill="1" applyAlignment="1" applyProtection="1">
      <alignment horizontal="right" vertical="top"/>
      <protection locked="0"/>
    </xf>
    <xf numFmtId="0" fontId="55" fillId="0" borderId="0" xfId="0" applyFont="1" applyFill="1" applyAlignment="1" applyProtection="1"/>
    <xf numFmtId="166" fontId="0" fillId="0" borderId="0" xfId="0" applyNumberFormat="1" applyFill="1" applyAlignment="1" applyProtection="1"/>
    <xf numFmtId="0" fontId="53" fillId="0" borderId="0" xfId="0" applyFont="1" applyFill="1" applyAlignment="1" applyProtection="1">
      <alignment horizontal="left" vertical="center"/>
    </xf>
    <xf numFmtId="0" fontId="25" fillId="0" borderId="0" xfId="1" applyFont="1" applyFill="1" applyAlignment="1">
      <alignment horizontal="left" vertical="center"/>
      <protection locked="0"/>
    </xf>
    <xf numFmtId="0" fontId="31" fillId="0" borderId="0" xfId="1" applyFont="1" applyFill="1" applyAlignment="1">
      <alignment horizontal="left" vertical="center"/>
      <protection locked="0"/>
    </xf>
    <xf numFmtId="0" fontId="62" fillId="0" borderId="0" xfId="0" applyFont="1" applyFill="1" applyAlignment="1" applyProtection="1">
      <alignment horizontal="left" vertical="top"/>
      <protection locked="0"/>
    </xf>
    <xf numFmtId="0" fontId="63" fillId="0" borderId="0" xfId="0" applyFont="1" applyFill="1" applyAlignment="1" applyProtection="1">
      <alignment horizontal="left" vertical="center"/>
      <protection locked="0"/>
    </xf>
    <xf numFmtId="0" fontId="62" fillId="0" borderId="0" xfId="0" applyFont="1" applyFill="1" applyAlignment="1" applyProtection="1">
      <alignment vertical="top"/>
      <protection locked="0"/>
    </xf>
    <xf numFmtId="49" fontId="9" fillId="0" borderId="7" xfId="8" applyNumberFormat="1" applyFont="1" applyFill="1" applyBorder="1" applyAlignment="1" applyProtection="1">
      <alignment horizontal="right" wrapText="1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165" fontId="9" fillId="0" borderId="7" xfId="8" applyNumberFormat="1" applyFont="1" applyFill="1" applyBorder="1" applyAlignment="1">
      <alignment horizontal="right"/>
      <protection locked="0"/>
    </xf>
    <xf numFmtId="165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center"/>
      <protection locked="0"/>
    </xf>
    <xf numFmtId="2" fontId="9" fillId="0" borderId="7" xfId="0" applyNumberFormat="1" applyFont="1" applyFill="1" applyBorder="1" applyAlignment="1" applyProtection="1">
      <alignment horizontal="right"/>
      <protection locked="0"/>
    </xf>
    <xf numFmtId="0" fontId="67" fillId="0" borderId="0" xfId="0" applyFont="1" applyFill="1" applyAlignment="1" applyProtection="1">
      <alignment horizontal="left" vertical="center"/>
      <protection locked="0"/>
    </xf>
    <xf numFmtId="0" fontId="82" fillId="0" borderId="0" xfId="1" applyFont="1" applyFill="1" applyAlignment="1">
      <alignment horizontal="left" vertical="center"/>
      <protection locked="0"/>
    </xf>
    <xf numFmtId="0" fontId="83" fillId="0" borderId="0" xfId="4" applyFont="1" applyFill="1" applyAlignment="1" applyProtection="1">
      <alignment horizontal="left" vertical="center"/>
      <protection locked="0"/>
    </xf>
    <xf numFmtId="0" fontId="56" fillId="0" borderId="0" xfId="0" applyFont="1" applyFill="1" applyAlignment="1" applyProtection="1">
      <alignment horizontal="right" vertical="top"/>
      <protection locked="0"/>
    </xf>
    <xf numFmtId="168" fontId="21" fillId="0" borderId="0" xfId="0" applyNumberFormat="1" applyFont="1" applyFill="1" applyAlignment="1" applyProtection="1">
      <alignment horizontal="left" vertical="center"/>
      <protection locked="0"/>
    </xf>
    <xf numFmtId="2" fontId="9" fillId="0" borderId="7" xfId="0" applyNumberFormat="1" applyFont="1" applyFill="1" applyBorder="1" applyAlignment="1" applyProtection="1">
      <protection locked="0"/>
    </xf>
    <xf numFmtId="166" fontId="9" fillId="0" borderId="7" xfId="0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0" fontId="40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3">
    <cellStyle name="Hypertextový odkaz" xfId="4" builtinId="8"/>
    <cellStyle name="Hypertextový odkaz 2" xfId="12"/>
    <cellStyle name="Normální" xfId="0" builtinId="0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 9 4" xfId="11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5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437" t="s">
        <v>1</v>
      </c>
      <c r="B2" s="438"/>
      <c r="C2" s="438"/>
      <c r="D2" s="438"/>
      <c r="E2" s="438"/>
      <c r="F2" s="438"/>
      <c r="G2" s="438"/>
      <c r="H2" s="438"/>
      <c r="I2" s="438"/>
    </row>
    <row r="3" spans="1:254" s="8" customFormat="1" ht="13.5" customHeight="1">
      <c r="A3" s="439" t="s">
        <v>155</v>
      </c>
      <c r="B3" s="440"/>
      <c r="C3" s="440"/>
      <c r="D3" s="440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SUM(C10:C13)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3</v>
      </c>
      <c r="B10" s="30" t="s">
        <v>66</v>
      </c>
      <c r="C10" s="31">
        <f>'NOVÝ STAV'!H10</f>
        <v>0</v>
      </c>
      <c r="D10" s="28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6</v>
      </c>
      <c r="B11" s="30" t="s">
        <v>8</v>
      </c>
      <c r="C11" s="31">
        <f>'NOVÝ STAV'!H34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29">
        <v>9</v>
      </c>
      <c r="B12" s="30" t="s">
        <v>9</v>
      </c>
      <c r="C12" s="31">
        <f>'NOVÝ STAV'!H90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32">
        <v>99</v>
      </c>
      <c r="B13" s="33" t="s">
        <v>10</v>
      </c>
      <c r="C13" s="34">
        <f>'NOVÝ STAV'!H120</f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5" t="s">
        <v>11</v>
      </c>
      <c r="B14" s="26" t="s">
        <v>12</v>
      </c>
      <c r="C14" s="27">
        <f>SUM(C15:C24)</f>
        <v>0</v>
      </c>
      <c r="D14" s="2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9">
        <v>711</v>
      </c>
      <c r="B15" s="30" t="s">
        <v>156</v>
      </c>
      <c r="C15" s="31">
        <f>'NOVÝ STAV'!H125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9">
        <v>714</v>
      </c>
      <c r="B16" s="30" t="s">
        <v>157</v>
      </c>
      <c r="C16" s="31">
        <f>'NOVÝ STAV'!H142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9">
        <v>771</v>
      </c>
      <c r="B17" s="30" t="s">
        <v>67</v>
      </c>
      <c r="C17" s="31">
        <f>'NOVÝ STAV'!H153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9">
        <v>776</v>
      </c>
      <c r="B18" s="30" t="s">
        <v>158</v>
      </c>
      <c r="C18" s="31">
        <f>'NOVÝ STAV'!H178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s="24" customFormat="1" ht="13.5" customHeight="1">
      <c r="A19" s="29">
        <v>777</v>
      </c>
      <c r="B19" s="30" t="s">
        <v>159</v>
      </c>
      <c r="C19" s="31">
        <f>'NOVÝ STAV'!H202</f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s="24" customFormat="1" ht="13.5" customHeight="1">
      <c r="A20" s="220">
        <v>780</v>
      </c>
      <c r="B20" s="221" t="s">
        <v>160</v>
      </c>
      <c r="C20" s="300">
        <f>'NOVÝ STAV'!H259</f>
        <v>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s="24" customFormat="1" ht="13.5" customHeight="1">
      <c r="A21" s="220">
        <v>781</v>
      </c>
      <c r="B21" s="221" t="s">
        <v>68</v>
      </c>
      <c r="C21" s="300">
        <f>'NOVÝ STAV'!H273</f>
        <v>0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s="24" customFormat="1" ht="13.5" customHeight="1">
      <c r="A22" s="220">
        <v>783</v>
      </c>
      <c r="B22" s="221" t="s">
        <v>161</v>
      </c>
      <c r="C22" s="300">
        <f>'NOVÝ STAV'!H293</f>
        <v>0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s="24" customFormat="1" ht="13.5" customHeight="1">
      <c r="A23" s="220">
        <v>784</v>
      </c>
      <c r="B23" s="221" t="s">
        <v>69</v>
      </c>
      <c r="C23" s="300">
        <f>'NOVÝ STAV'!H310</f>
        <v>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s="24" customFormat="1" ht="13.5" customHeight="1">
      <c r="A24" s="220">
        <v>790</v>
      </c>
      <c r="B24" s="221" t="s">
        <v>13</v>
      </c>
      <c r="C24" s="300">
        <f>'NOVÝ STAV'!H366</f>
        <v>0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21" customHeight="1">
      <c r="A25" s="35"/>
      <c r="B25" s="36" t="s">
        <v>70</v>
      </c>
      <c r="C25" s="37">
        <f>C9+C14</f>
        <v>0</v>
      </c>
      <c r="D25" s="24"/>
    </row>
  </sheetData>
  <mergeCells count="2">
    <mergeCell ref="A2:I2"/>
    <mergeCell ref="A3:D3"/>
  </mergeCells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83"/>
  <sheetViews>
    <sheetView zoomScaleNormal="100" workbookViewId="0"/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00" customWidth="1"/>
    <col min="7" max="7" width="10" style="201" customWidth="1"/>
    <col min="8" max="8" width="15.7109375" style="201" customWidth="1"/>
    <col min="9" max="9" width="18.140625" style="202" customWidth="1"/>
    <col min="10" max="10" width="19.28515625" style="202" customWidth="1"/>
    <col min="11" max="11" width="13.85546875" style="202" customWidth="1"/>
    <col min="12" max="14" width="11.5703125" style="202" customWidth="1"/>
    <col min="15" max="15" width="10.28515625" style="202" bestFit="1" customWidth="1"/>
    <col min="16" max="16" width="15.85546875" style="202" customWidth="1"/>
    <col min="17" max="17" width="17" style="202" customWidth="1"/>
    <col min="18" max="18" width="17.42578125" style="202" customWidth="1"/>
    <col min="19" max="93" width="9" style="202"/>
    <col min="94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384" width="9" style="24"/>
  </cols>
  <sheetData>
    <row r="1" spans="1:93" s="3" customFormat="1" ht="20.25" customHeight="1">
      <c r="A1" s="1" t="s">
        <v>456</v>
      </c>
      <c r="B1" s="2"/>
      <c r="C1" s="2"/>
      <c r="D1" s="2"/>
      <c r="E1" s="2"/>
      <c r="F1" s="2"/>
      <c r="G1" s="2"/>
      <c r="H1" s="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</row>
    <row r="2" spans="1:93" s="43" customFormat="1" ht="13.5" customHeight="1">
      <c r="A2" s="437" t="s">
        <v>1</v>
      </c>
      <c r="B2" s="438"/>
      <c r="C2" s="438"/>
      <c r="D2" s="438"/>
      <c r="E2" s="438"/>
      <c r="F2" s="438"/>
      <c r="G2" s="438"/>
      <c r="H2" s="438"/>
      <c r="I2" s="438"/>
      <c r="J2" s="39"/>
      <c r="K2" s="40"/>
      <c r="L2" s="38"/>
      <c r="M2" s="38"/>
      <c r="N2" s="38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</row>
    <row r="3" spans="1:93" s="48" customFormat="1" ht="13.5" customHeight="1">
      <c r="A3" s="439" t="s">
        <v>155</v>
      </c>
      <c r="B3" s="440"/>
      <c r="C3" s="440"/>
      <c r="D3" s="440"/>
      <c r="E3" s="10"/>
      <c r="F3" s="10"/>
      <c r="G3" s="44"/>
      <c r="H3" s="44"/>
      <c r="I3" s="45"/>
      <c r="J3" s="46"/>
      <c r="K3" s="40"/>
      <c r="L3" s="38"/>
      <c r="M3" s="38"/>
      <c r="N3" s="38"/>
      <c r="O3" s="46"/>
      <c r="P3" s="47"/>
      <c r="Q3" s="41"/>
      <c r="R3" s="41"/>
      <c r="S3" s="41"/>
      <c r="T3" s="41"/>
      <c r="U3" s="41"/>
      <c r="V3" s="41"/>
      <c r="W3" s="47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</row>
    <row r="4" spans="1:93" s="48" customFormat="1" ht="13.5" customHeight="1">
      <c r="A4" s="49" t="s">
        <v>71</v>
      </c>
      <c r="B4" s="218"/>
      <c r="C4" s="218"/>
      <c r="D4" s="218"/>
      <c r="E4" s="10"/>
      <c r="F4" s="10"/>
      <c r="G4" s="44"/>
      <c r="H4" s="44"/>
      <c r="I4" s="45"/>
      <c r="J4" s="46"/>
      <c r="K4" s="40"/>
      <c r="L4" s="38"/>
      <c r="M4" s="38"/>
      <c r="N4" s="38"/>
      <c r="O4" s="46"/>
      <c r="P4" s="47"/>
      <c r="Q4" s="41"/>
      <c r="R4" s="41"/>
      <c r="S4" s="41"/>
      <c r="T4" s="41"/>
      <c r="U4" s="41"/>
      <c r="V4" s="41"/>
      <c r="W4" s="47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</row>
    <row r="5" spans="1:93" s="50" customFormat="1" ht="13.5" customHeight="1">
      <c r="A5" s="10" t="s">
        <v>2</v>
      </c>
      <c r="B5" s="10"/>
      <c r="C5" s="10"/>
      <c r="D5" s="10"/>
      <c r="E5" s="10"/>
      <c r="F5" s="44"/>
      <c r="G5" s="44"/>
      <c r="H5" s="46"/>
      <c r="J5" s="38"/>
      <c r="K5" s="40"/>
      <c r="L5" s="38"/>
      <c r="M5" s="38"/>
      <c r="N5" s="38"/>
      <c r="O5" s="38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38"/>
      <c r="AF5" s="38"/>
      <c r="AG5" s="38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</row>
    <row r="6" spans="1:93" s="3" customFormat="1" ht="12.75" customHeight="1">
      <c r="A6" s="14"/>
      <c r="B6" s="14"/>
      <c r="C6" s="14"/>
      <c r="D6" s="51"/>
      <c r="E6" s="14"/>
      <c r="F6" s="14"/>
      <c r="G6" s="2"/>
      <c r="H6" s="2"/>
      <c r="I6" s="38"/>
      <c r="J6" s="52"/>
      <c r="K6" s="40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</row>
    <row r="7" spans="1:93" s="3" customFormat="1" ht="24.75" customHeight="1">
      <c r="A7" s="53" t="s">
        <v>14</v>
      </c>
      <c r="B7" s="53" t="s">
        <v>15</v>
      </c>
      <c r="C7" s="53" t="s">
        <v>16</v>
      </c>
      <c r="D7" s="53" t="s">
        <v>4</v>
      </c>
      <c r="E7" s="53" t="s">
        <v>17</v>
      </c>
      <c r="F7" s="53" t="s">
        <v>18</v>
      </c>
      <c r="G7" s="53" t="s">
        <v>19</v>
      </c>
      <c r="H7" s="53" t="s">
        <v>20</v>
      </c>
      <c r="I7" s="53" t="s">
        <v>21</v>
      </c>
      <c r="J7" s="54"/>
      <c r="K7" s="40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</row>
    <row r="8" spans="1:93" s="3" customFormat="1" ht="12.75" customHeight="1">
      <c r="A8" s="53" t="s">
        <v>22</v>
      </c>
      <c r="B8" s="53" t="s">
        <v>23</v>
      </c>
      <c r="C8" s="53" t="s">
        <v>24</v>
      </c>
      <c r="D8" s="53" t="s">
        <v>25</v>
      </c>
      <c r="E8" s="53" t="s">
        <v>26</v>
      </c>
      <c r="F8" s="53" t="s">
        <v>27</v>
      </c>
      <c r="G8" s="53" t="s">
        <v>28</v>
      </c>
      <c r="H8" s="53">
        <v>8</v>
      </c>
      <c r="I8" s="53">
        <v>9</v>
      </c>
      <c r="J8" s="38"/>
      <c r="K8" s="40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</row>
    <row r="9" spans="1:93" s="3" customFormat="1" ht="21" customHeight="1">
      <c r="A9" s="55"/>
      <c r="B9" s="56"/>
      <c r="C9" s="56" t="s">
        <v>6</v>
      </c>
      <c r="D9" s="56" t="s">
        <v>7</v>
      </c>
      <c r="E9" s="56"/>
      <c r="F9" s="57"/>
      <c r="G9" s="58"/>
      <c r="H9" s="58">
        <f>H10+H34+H90+H120</f>
        <v>0</v>
      </c>
      <c r="I9" s="59"/>
      <c r="J9" s="38"/>
      <c r="K9" s="40"/>
      <c r="L9" s="38"/>
      <c r="M9" s="38"/>
      <c r="N9" s="38"/>
      <c r="O9" s="38"/>
      <c r="P9" s="38"/>
      <c r="Q9" s="60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</row>
    <row r="10" spans="1:93" s="73" customFormat="1" ht="13.5" customHeight="1">
      <c r="A10" s="74"/>
      <c r="B10" s="75"/>
      <c r="C10" s="222">
        <v>3</v>
      </c>
      <c r="D10" s="222" t="s">
        <v>66</v>
      </c>
      <c r="E10" s="222"/>
      <c r="F10" s="223"/>
      <c r="G10" s="78"/>
      <c r="H10" s="224">
        <f>SUM(H11:H33)</f>
        <v>0</v>
      </c>
      <c r="I10" s="225"/>
      <c r="J10" s="204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</row>
    <row r="11" spans="1:93" s="73" customFormat="1" ht="13.5" customHeight="1">
      <c r="A11" s="67">
        <v>1</v>
      </c>
      <c r="B11" s="68" t="s">
        <v>81</v>
      </c>
      <c r="C11" s="69">
        <v>310238411</v>
      </c>
      <c r="D11" s="69" t="s">
        <v>162</v>
      </c>
      <c r="E11" s="69" t="s">
        <v>163</v>
      </c>
      <c r="F11" s="100">
        <f>SUM(F12:F12)</f>
        <v>0.6804</v>
      </c>
      <c r="G11" s="71"/>
      <c r="H11" s="71">
        <f>F11*G11</f>
        <v>0</v>
      </c>
      <c r="I11" s="101" t="s">
        <v>31</v>
      </c>
      <c r="J11" s="204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</row>
    <row r="12" spans="1:93" s="73" customFormat="1" ht="13.5" customHeight="1">
      <c r="A12" s="67"/>
      <c r="B12" s="69"/>
      <c r="C12" s="76"/>
      <c r="D12" s="76" t="s">
        <v>164</v>
      </c>
      <c r="E12" s="76"/>
      <c r="F12" s="77">
        <f>((0.6*0.6*0.6))*3*1.05</f>
        <v>0.6804</v>
      </c>
      <c r="G12" s="138"/>
      <c r="H12" s="138"/>
      <c r="I12" s="101"/>
      <c r="J12" s="204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</row>
    <row r="13" spans="1:93" s="8" customFormat="1" ht="27" customHeight="1">
      <c r="A13" s="67">
        <v>2</v>
      </c>
      <c r="B13" s="68" t="s">
        <v>29</v>
      </c>
      <c r="C13" s="69" t="s">
        <v>72</v>
      </c>
      <c r="D13" s="69" t="s">
        <v>165</v>
      </c>
      <c r="E13" s="69" t="s">
        <v>39</v>
      </c>
      <c r="F13" s="100">
        <f>SUM(F15)</f>
        <v>3</v>
      </c>
      <c r="G13" s="71"/>
      <c r="H13" s="71">
        <f>F13*G13</f>
        <v>0</v>
      </c>
      <c r="I13" s="101" t="s">
        <v>38</v>
      </c>
      <c r="J13" s="204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</row>
    <row r="14" spans="1:93" s="8" customFormat="1" ht="27" customHeight="1">
      <c r="A14" s="111"/>
      <c r="B14" s="113"/>
      <c r="C14" s="113"/>
      <c r="D14" s="76" t="s">
        <v>73</v>
      </c>
      <c r="E14" s="113"/>
      <c r="F14" s="77"/>
      <c r="G14" s="141"/>
      <c r="H14" s="71"/>
      <c r="I14" s="109"/>
      <c r="J14" s="262"/>
      <c r="K14" s="214"/>
      <c r="L14" s="26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</row>
    <row r="15" spans="1:93" s="228" customFormat="1" ht="13.5" customHeight="1">
      <c r="A15" s="136"/>
      <c r="B15" s="76"/>
      <c r="C15" s="76"/>
      <c r="D15" s="76" t="s">
        <v>166</v>
      </c>
      <c r="E15" s="76"/>
      <c r="F15" s="77">
        <v>3</v>
      </c>
      <c r="G15" s="138"/>
      <c r="H15" s="138"/>
      <c r="I15" s="226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27"/>
      <c r="BL15" s="227"/>
      <c r="BM15" s="227"/>
      <c r="BN15" s="227"/>
      <c r="BO15" s="227"/>
      <c r="BP15" s="227"/>
      <c r="BQ15" s="227"/>
      <c r="BR15" s="227"/>
      <c r="BS15" s="227"/>
      <c r="BT15" s="227"/>
      <c r="BU15" s="227"/>
      <c r="BV15" s="227"/>
      <c r="BW15" s="227"/>
      <c r="BX15" s="227"/>
      <c r="BY15" s="227"/>
      <c r="BZ15" s="227"/>
      <c r="CA15" s="227"/>
      <c r="CB15" s="227"/>
      <c r="CC15" s="227"/>
      <c r="CD15" s="227"/>
      <c r="CE15" s="227"/>
      <c r="CF15" s="227"/>
      <c r="CG15" s="227"/>
      <c r="CH15" s="227"/>
      <c r="CI15" s="227"/>
      <c r="CJ15" s="227"/>
      <c r="CK15" s="227"/>
      <c r="CL15" s="227"/>
      <c r="CM15" s="227"/>
      <c r="CN15" s="227"/>
      <c r="CO15" s="227"/>
    </row>
    <row r="16" spans="1:93" s="8" customFormat="1" ht="40.5" customHeight="1">
      <c r="A16" s="111"/>
      <c r="B16" s="113"/>
      <c r="C16" s="113"/>
      <c r="D16" s="76" t="s">
        <v>74</v>
      </c>
      <c r="E16" s="113"/>
      <c r="F16" s="77"/>
      <c r="G16" s="141"/>
      <c r="H16" s="71"/>
      <c r="I16" s="109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</row>
    <row r="17" spans="1:93" s="3" customFormat="1" ht="13.5" customHeight="1">
      <c r="A17" s="229"/>
      <c r="B17" s="68"/>
      <c r="C17" s="69"/>
      <c r="D17" s="76" t="s">
        <v>75</v>
      </c>
      <c r="E17" s="69"/>
      <c r="F17" s="77"/>
      <c r="G17" s="71"/>
      <c r="H17" s="71"/>
      <c r="I17" s="230"/>
      <c r="J17" s="408"/>
      <c r="K17" s="40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</row>
    <row r="18" spans="1:93" s="8" customFormat="1" ht="27" customHeight="1">
      <c r="A18" s="67">
        <v>3</v>
      </c>
      <c r="B18" s="68" t="s">
        <v>29</v>
      </c>
      <c r="C18" s="69" t="s">
        <v>76</v>
      </c>
      <c r="D18" s="69" t="s">
        <v>167</v>
      </c>
      <c r="E18" s="69" t="s">
        <v>39</v>
      </c>
      <c r="F18" s="100">
        <f>SUM(F20)</f>
        <v>1</v>
      </c>
      <c r="G18" s="71"/>
      <c r="H18" s="71">
        <f>F18*G18</f>
        <v>0</v>
      </c>
      <c r="I18" s="101" t="s">
        <v>38</v>
      </c>
      <c r="J18" s="204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</row>
    <row r="19" spans="1:93" s="8" customFormat="1" ht="27" customHeight="1">
      <c r="A19" s="111"/>
      <c r="B19" s="113"/>
      <c r="C19" s="113"/>
      <c r="D19" s="76" t="s">
        <v>168</v>
      </c>
      <c r="E19" s="113"/>
      <c r="F19" s="77"/>
      <c r="G19" s="141"/>
      <c r="H19" s="71"/>
      <c r="I19" s="109"/>
      <c r="J19" s="262"/>
      <c r="K19" s="214"/>
      <c r="L19" s="26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</row>
    <row r="20" spans="1:93" s="228" customFormat="1" ht="13.5" customHeight="1">
      <c r="A20" s="136"/>
      <c r="B20" s="76"/>
      <c r="C20" s="76"/>
      <c r="D20" s="76" t="s">
        <v>169</v>
      </c>
      <c r="E20" s="76"/>
      <c r="F20" s="77">
        <v>1</v>
      </c>
      <c r="G20" s="138"/>
      <c r="H20" s="138"/>
      <c r="I20" s="226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27"/>
      <c r="BL20" s="227"/>
      <c r="BM20" s="227"/>
      <c r="BN20" s="227"/>
      <c r="BO20" s="227"/>
      <c r="BP20" s="227"/>
      <c r="BQ20" s="227"/>
      <c r="BR20" s="227"/>
      <c r="BS20" s="227"/>
      <c r="BT20" s="227"/>
      <c r="BU20" s="227"/>
      <c r="BV20" s="227"/>
      <c r="BW20" s="227"/>
      <c r="BX20" s="227"/>
      <c r="BY20" s="227"/>
      <c r="BZ20" s="227"/>
      <c r="CA20" s="227"/>
      <c r="CB20" s="227"/>
      <c r="CC20" s="227"/>
      <c r="CD20" s="227"/>
      <c r="CE20" s="227"/>
      <c r="CF20" s="227"/>
      <c r="CG20" s="227"/>
      <c r="CH20" s="227"/>
      <c r="CI20" s="227"/>
      <c r="CJ20" s="227"/>
      <c r="CK20" s="227"/>
      <c r="CL20" s="227"/>
      <c r="CM20" s="227"/>
      <c r="CN20" s="227"/>
      <c r="CO20" s="227"/>
    </row>
    <row r="21" spans="1:93" s="8" customFormat="1" ht="40.5" customHeight="1">
      <c r="A21" s="111"/>
      <c r="B21" s="113"/>
      <c r="C21" s="113"/>
      <c r="D21" s="76" t="s">
        <v>74</v>
      </c>
      <c r="E21" s="113"/>
      <c r="F21" s="77"/>
      <c r="G21" s="141"/>
      <c r="H21" s="71"/>
      <c r="I21" s="109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</row>
    <row r="22" spans="1:93" s="3" customFormat="1" ht="13.5" customHeight="1">
      <c r="A22" s="229"/>
      <c r="B22" s="68"/>
      <c r="C22" s="69"/>
      <c r="D22" s="76" t="s">
        <v>75</v>
      </c>
      <c r="E22" s="69"/>
      <c r="F22" s="77"/>
      <c r="G22" s="71"/>
      <c r="H22" s="71"/>
      <c r="I22" s="230"/>
      <c r="J22" s="408"/>
      <c r="K22" s="40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</row>
    <row r="23" spans="1:93" s="12" customFormat="1" ht="27" customHeight="1">
      <c r="A23" s="67">
        <v>4</v>
      </c>
      <c r="B23" s="68" t="s">
        <v>29</v>
      </c>
      <c r="C23" s="69" t="s">
        <v>77</v>
      </c>
      <c r="D23" s="69" t="s">
        <v>170</v>
      </c>
      <c r="E23" s="69" t="s">
        <v>49</v>
      </c>
      <c r="F23" s="100">
        <f>SUM(F24)</f>
        <v>3</v>
      </c>
      <c r="G23" s="71"/>
      <c r="H23" s="71">
        <f>F23*G23</f>
        <v>0</v>
      </c>
      <c r="I23" s="101" t="s">
        <v>38</v>
      </c>
      <c r="J23" s="409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</row>
    <row r="24" spans="1:93" s="12" customFormat="1" ht="27" customHeight="1">
      <c r="A24" s="67"/>
      <c r="B24" s="68"/>
      <c r="C24" s="69"/>
      <c r="D24" s="76" t="s">
        <v>171</v>
      </c>
      <c r="E24" s="69"/>
      <c r="F24" s="77">
        <v>3</v>
      </c>
      <c r="G24" s="71"/>
      <c r="H24" s="71"/>
      <c r="I24" s="101"/>
      <c r="J24" s="409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</row>
    <row r="25" spans="1:93" s="12" customFormat="1" ht="40.5" customHeight="1">
      <c r="A25" s="61"/>
      <c r="B25" s="62"/>
      <c r="C25" s="63"/>
      <c r="D25" s="76" t="s">
        <v>172</v>
      </c>
      <c r="E25" s="63"/>
      <c r="F25" s="13"/>
      <c r="G25" s="65"/>
      <c r="H25" s="65"/>
      <c r="I25" s="66"/>
      <c r="J25" s="204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</row>
    <row r="26" spans="1:93" s="12" customFormat="1" ht="13.5" customHeight="1">
      <c r="A26" s="61"/>
      <c r="B26" s="62"/>
      <c r="C26" s="63"/>
      <c r="D26" s="76" t="s">
        <v>79</v>
      </c>
      <c r="E26" s="63"/>
      <c r="F26" s="64"/>
      <c r="G26" s="65"/>
      <c r="H26" s="65"/>
      <c r="I26" s="66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</row>
    <row r="27" spans="1:93" s="295" customFormat="1" ht="27" customHeight="1">
      <c r="A27" s="67">
        <v>5</v>
      </c>
      <c r="B27" s="68" t="s">
        <v>29</v>
      </c>
      <c r="C27" s="69" t="s">
        <v>78</v>
      </c>
      <c r="D27" s="105" t="s">
        <v>173</v>
      </c>
      <c r="E27" s="106" t="s">
        <v>39</v>
      </c>
      <c r="F27" s="119">
        <f>SUM(F28)</f>
        <v>1</v>
      </c>
      <c r="G27" s="120"/>
      <c r="H27" s="90">
        <f>F27*G27</f>
        <v>0</v>
      </c>
      <c r="I27" s="101" t="s">
        <v>38</v>
      </c>
    </row>
    <row r="28" spans="1:93" s="295" customFormat="1" ht="13.5" customHeight="1">
      <c r="A28" s="84"/>
      <c r="B28" s="231"/>
      <c r="C28" s="104"/>
      <c r="D28" s="76" t="s">
        <v>174</v>
      </c>
      <c r="E28" s="106"/>
      <c r="F28" s="233">
        <v>1</v>
      </c>
      <c r="G28" s="120"/>
      <c r="H28" s="90"/>
      <c r="I28" s="72"/>
    </row>
    <row r="29" spans="1:93" s="295" customFormat="1" ht="40.5" customHeight="1">
      <c r="A29" s="84"/>
      <c r="B29" s="231"/>
      <c r="C29" s="104"/>
      <c r="D29" s="76" t="s">
        <v>175</v>
      </c>
      <c r="E29" s="144"/>
      <c r="F29" s="157"/>
      <c r="G29" s="120"/>
      <c r="H29" s="90"/>
      <c r="I29" s="72"/>
      <c r="J29" s="204"/>
    </row>
    <row r="30" spans="1:93" s="295" customFormat="1" ht="13.5" customHeight="1">
      <c r="A30" s="67">
        <v>6</v>
      </c>
      <c r="B30" s="68" t="s">
        <v>29</v>
      </c>
      <c r="C30" s="69" t="s">
        <v>430</v>
      </c>
      <c r="D30" s="105" t="s">
        <v>423</v>
      </c>
      <c r="E30" s="106" t="s">
        <v>39</v>
      </c>
      <c r="F30" s="119">
        <f>SUM(F31)</f>
        <v>3</v>
      </c>
      <c r="G30" s="120"/>
      <c r="H30" s="90">
        <f>F30*G30</f>
        <v>0</v>
      </c>
      <c r="I30" s="101" t="s">
        <v>38</v>
      </c>
    </row>
    <row r="31" spans="1:93" s="295" customFormat="1" ht="13.5" customHeight="1">
      <c r="A31" s="84"/>
      <c r="B31" s="231"/>
      <c r="C31" s="104"/>
      <c r="D31" s="76" t="s">
        <v>424</v>
      </c>
      <c r="E31" s="106"/>
      <c r="F31" s="233">
        <v>3</v>
      </c>
      <c r="G31" s="120"/>
      <c r="H31" s="90"/>
      <c r="I31" s="72"/>
    </row>
    <row r="32" spans="1:93" s="295" customFormat="1" ht="40.5" customHeight="1">
      <c r="A32" s="84"/>
      <c r="B32" s="231"/>
      <c r="C32" s="104"/>
      <c r="D32" s="76" t="s">
        <v>175</v>
      </c>
      <c r="E32" s="144"/>
      <c r="F32" s="157"/>
      <c r="G32" s="120"/>
      <c r="H32" s="90"/>
      <c r="I32" s="72"/>
      <c r="J32" s="204"/>
    </row>
    <row r="33" spans="1:256" s="295" customFormat="1" ht="13.5" customHeight="1">
      <c r="A33" s="84"/>
      <c r="B33" s="231"/>
      <c r="C33" s="104"/>
      <c r="D33" s="291" t="s">
        <v>425</v>
      </c>
      <c r="E33" s="144"/>
      <c r="F33" s="157"/>
      <c r="G33" s="120"/>
      <c r="H33" s="90"/>
      <c r="I33" s="72"/>
    </row>
    <row r="34" spans="1:256" s="13" customFormat="1" ht="13.5" customHeight="1">
      <c r="A34" s="61"/>
      <c r="B34" s="62"/>
      <c r="C34" s="63" t="s">
        <v>27</v>
      </c>
      <c r="D34" s="63" t="s">
        <v>8</v>
      </c>
      <c r="E34" s="63"/>
      <c r="F34" s="64"/>
      <c r="G34" s="65"/>
      <c r="H34" s="65">
        <f>SUM(H35:H89)</f>
        <v>0</v>
      </c>
      <c r="I34" s="66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3"/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</row>
    <row r="35" spans="1:256" s="8" customFormat="1" ht="13.5" customHeight="1">
      <c r="A35" s="67">
        <v>7</v>
      </c>
      <c r="B35" s="68" t="s">
        <v>81</v>
      </c>
      <c r="C35" s="69">
        <v>611315413</v>
      </c>
      <c r="D35" s="69" t="s">
        <v>82</v>
      </c>
      <c r="E35" s="69" t="s">
        <v>30</v>
      </c>
      <c r="F35" s="70">
        <f>SUM(F37:F37)</f>
        <v>477.55</v>
      </c>
      <c r="G35" s="71"/>
      <c r="H35" s="71">
        <f>F35*G35</f>
        <v>0</v>
      </c>
      <c r="I35" s="101" t="s">
        <v>31</v>
      </c>
      <c r="J35" s="209"/>
      <c r="K35" s="206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</row>
    <row r="36" spans="1:256" s="8" customFormat="1" ht="13.5" customHeight="1">
      <c r="A36" s="229"/>
      <c r="B36" s="63"/>
      <c r="C36" s="63"/>
      <c r="D36" s="76" t="s">
        <v>83</v>
      </c>
      <c r="E36" s="69"/>
      <c r="F36" s="77"/>
      <c r="G36" s="65"/>
      <c r="H36" s="65"/>
      <c r="I36" s="234"/>
      <c r="J36" s="398"/>
      <c r="K36" s="203"/>
      <c r="L36" s="203"/>
      <c r="M36" s="203"/>
      <c r="N36" s="38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203"/>
      <c r="AE36" s="203"/>
      <c r="AF36" s="203"/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</row>
    <row r="37" spans="1:256" s="8" customFormat="1" ht="27" customHeight="1">
      <c r="A37" s="229"/>
      <c r="B37" s="63"/>
      <c r="C37" s="63"/>
      <c r="D37" s="76" t="s">
        <v>356</v>
      </c>
      <c r="E37" s="69"/>
      <c r="F37" s="77">
        <f>35.66+38.43+349.3+7.23+5.62+41.31</f>
        <v>477.55</v>
      </c>
      <c r="G37" s="65"/>
      <c r="H37" s="65"/>
      <c r="I37" s="234"/>
      <c r="J37" s="209"/>
      <c r="K37" s="203"/>
      <c r="L37" s="203"/>
      <c r="M37" s="203"/>
      <c r="N37" s="38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/>
      <c r="AF37" s="203"/>
      <c r="AG37" s="203"/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</row>
    <row r="38" spans="1:256" s="114" customFormat="1" ht="13.5" customHeight="1">
      <c r="A38" s="296"/>
      <c r="B38" s="297"/>
      <c r="C38" s="290"/>
      <c r="D38" s="291" t="s">
        <v>154</v>
      </c>
      <c r="E38" s="290"/>
      <c r="F38" s="292"/>
      <c r="G38" s="298"/>
      <c r="H38" s="298"/>
      <c r="I38" s="299"/>
      <c r="J38" s="118"/>
      <c r="K38" s="208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  <c r="BI38" s="203"/>
      <c r="BJ38" s="203"/>
      <c r="BK38" s="203"/>
      <c r="BL38" s="203"/>
      <c r="BM38" s="203"/>
      <c r="BN38" s="203"/>
      <c r="BO38" s="203"/>
      <c r="BP38" s="203"/>
      <c r="BQ38" s="203"/>
      <c r="BR38" s="203"/>
      <c r="BS38" s="203"/>
      <c r="BT38" s="203"/>
      <c r="BU38" s="203"/>
      <c r="BV38" s="203"/>
      <c r="BW38" s="203"/>
      <c r="BX38" s="203"/>
      <c r="BY38" s="203"/>
      <c r="BZ38" s="203"/>
      <c r="CA38" s="203"/>
      <c r="CB38" s="203"/>
      <c r="CC38" s="203"/>
      <c r="CD38" s="203"/>
      <c r="CE38" s="203"/>
      <c r="CF38" s="203"/>
      <c r="CG38" s="203"/>
      <c r="CH38" s="203"/>
      <c r="CI38" s="203"/>
      <c r="CJ38" s="203"/>
      <c r="CK38" s="203"/>
      <c r="CL38" s="203"/>
      <c r="CM38" s="203"/>
      <c r="CN38" s="203"/>
      <c r="CO38" s="203"/>
      <c r="CP38" s="203"/>
      <c r="CQ38" s="203"/>
      <c r="CR38" s="203"/>
      <c r="CS38" s="203"/>
      <c r="CT38" s="203"/>
      <c r="CU38" s="203"/>
      <c r="CV38" s="203"/>
      <c r="CW38" s="203"/>
      <c r="CX38" s="203"/>
      <c r="CY38" s="203"/>
      <c r="CZ38" s="203"/>
      <c r="DA38" s="203"/>
      <c r="DB38" s="203"/>
      <c r="DC38" s="203"/>
      <c r="DD38" s="203"/>
      <c r="DE38" s="203"/>
      <c r="DF38" s="203"/>
      <c r="DG38" s="203"/>
      <c r="DH38" s="203"/>
      <c r="DI38" s="203"/>
      <c r="DJ38" s="203"/>
      <c r="DK38" s="203"/>
      <c r="DL38" s="203"/>
      <c r="DM38" s="203"/>
      <c r="DN38" s="203"/>
      <c r="DO38" s="203"/>
      <c r="DP38" s="203"/>
      <c r="DQ38" s="203"/>
      <c r="DR38" s="203"/>
      <c r="DS38" s="203"/>
      <c r="DT38" s="203"/>
      <c r="DU38" s="203"/>
      <c r="DV38" s="203"/>
      <c r="DW38" s="203"/>
      <c r="DX38" s="203"/>
      <c r="DY38" s="203"/>
      <c r="DZ38" s="203"/>
      <c r="EA38" s="203"/>
      <c r="EB38" s="203"/>
      <c r="EC38" s="203"/>
      <c r="ED38" s="203"/>
      <c r="EE38" s="203"/>
      <c r="EF38" s="203"/>
      <c r="EG38" s="203"/>
      <c r="EH38" s="203"/>
      <c r="EI38" s="203"/>
      <c r="EJ38" s="203"/>
      <c r="EK38" s="203"/>
      <c r="EL38" s="203"/>
      <c r="EM38" s="203"/>
      <c r="EN38" s="203"/>
      <c r="EO38" s="203"/>
      <c r="EP38" s="203"/>
      <c r="EQ38" s="203"/>
      <c r="ER38" s="203"/>
      <c r="ES38" s="203"/>
      <c r="ET38" s="203"/>
      <c r="EU38" s="203"/>
      <c r="EV38" s="203"/>
      <c r="EW38" s="203"/>
      <c r="EX38" s="203"/>
      <c r="EY38" s="203"/>
      <c r="EZ38" s="203"/>
      <c r="FA38" s="203"/>
      <c r="FB38" s="203"/>
      <c r="FC38" s="203"/>
      <c r="FD38" s="203"/>
      <c r="FE38" s="203"/>
      <c r="FF38" s="203"/>
      <c r="FG38" s="203"/>
      <c r="FH38" s="203"/>
      <c r="FI38" s="203"/>
      <c r="FJ38" s="203"/>
      <c r="FK38" s="203"/>
      <c r="FL38" s="203"/>
      <c r="FM38" s="203"/>
      <c r="FN38" s="203"/>
      <c r="FO38" s="203"/>
      <c r="FP38" s="203"/>
      <c r="FQ38" s="203"/>
      <c r="FR38" s="203"/>
      <c r="FS38" s="203"/>
      <c r="FT38" s="203"/>
      <c r="FU38" s="203"/>
      <c r="FV38" s="203"/>
      <c r="FW38" s="203"/>
      <c r="FX38" s="203"/>
      <c r="FY38" s="203"/>
      <c r="FZ38" s="203"/>
      <c r="GA38" s="203"/>
      <c r="GB38" s="203"/>
      <c r="GC38" s="203"/>
      <c r="GD38" s="203"/>
      <c r="GE38" s="203"/>
      <c r="GF38" s="203"/>
      <c r="GG38" s="203"/>
      <c r="GH38" s="203"/>
      <c r="GI38" s="203"/>
      <c r="GJ38" s="203"/>
      <c r="GK38" s="203"/>
      <c r="GL38" s="203"/>
      <c r="GM38" s="210"/>
      <c r="GN38" s="210"/>
      <c r="GO38" s="210"/>
      <c r="GP38" s="210"/>
      <c r="GQ38" s="210"/>
      <c r="GR38" s="210"/>
      <c r="GS38" s="210"/>
      <c r="GT38" s="210"/>
      <c r="GU38" s="210"/>
      <c r="GV38" s="210"/>
      <c r="GW38" s="210"/>
      <c r="GX38" s="210"/>
      <c r="GY38" s="210"/>
      <c r="GZ38" s="210"/>
      <c r="HA38" s="210"/>
      <c r="HB38" s="210"/>
      <c r="HC38" s="210"/>
      <c r="HD38" s="210"/>
      <c r="HE38" s="210"/>
      <c r="HF38" s="210"/>
      <c r="HG38" s="210"/>
      <c r="HH38" s="210"/>
      <c r="HI38" s="210"/>
      <c r="HJ38" s="210"/>
      <c r="HK38" s="210"/>
      <c r="HL38" s="210"/>
      <c r="HM38" s="210"/>
      <c r="HN38" s="210"/>
      <c r="HO38" s="210"/>
      <c r="HP38" s="210"/>
      <c r="HQ38" s="210"/>
      <c r="HR38" s="210"/>
      <c r="HS38" s="210"/>
      <c r="HT38" s="210"/>
      <c r="HU38" s="210"/>
      <c r="HV38" s="210"/>
      <c r="HW38" s="210"/>
      <c r="HX38" s="210"/>
      <c r="HY38" s="210"/>
      <c r="HZ38" s="210"/>
      <c r="IA38" s="210"/>
      <c r="IB38" s="210"/>
      <c r="IC38" s="210"/>
      <c r="ID38" s="210"/>
      <c r="IE38" s="210"/>
      <c r="IF38" s="210"/>
      <c r="IG38" s="210"/>
      <c r="IH38" s="210"/>
      <c r="II38" s="210"/>
      <c r="IJ38" s="210"/>
      <c r="IK38" s="210"/>
      <c r="IL38" s="210"/>
      <c r="IM38" s="210"/>
      <c r="IN38" s="210"/>
      <c r="IO38" s="210"/>
      <c r="IP38" s="210"/>
      <c r="IQ38" s="210"/>
      <c r="IR38" s="210"/>
      <c r="IS38" s="210"/>
      <c r="IT38" s="210"/>
      <c r="IU38" s="210"/>
      <c r="IV38" s="210"/>
    </row>
    <row r="39" spans="1:256" s="8" customFormat="1" ht="13.5" customHeight="1">
      <c r="A39" s="67">
        <v>8</v>
      </c>
      <c r="B39" s="68" t="s">
        <v>81</v>
      </c>
      <c r="C39" s="69">
        <v>611315453</v>
      </c>
      <c r="D39" s="69" t="s">
        <v>391</v>
      </c>
      <c r="E39" s="69" t="s">
        <v>30</v>
      </c>
      <c r="F39" s="70">
        <f>SUM(F41:F41)</f>
        <v>955.1</v>
      </c>
      <c r="G39" s="71"/>
      <c r="H39" s="71">
        <f>F39*G39</f>
        <v>0</v>
      </c>
      <c r="I39" s="101" t="s">
        <v>31</v>
      </c>
      <c r="J39" s="430"/>
      <c r="K39" s="206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</row>
    <row r="40" spans="1:256" s="8" customFormat="1" ht="13.5" customHeight="1">
      <c r="A40" s="229"/>
      <c r="B40" s="63"/>
      <c r="C40" s="63"/>
      <c r="D40" s="76" t="s">
        <v>392</v>
      </c>
      <c r="E40" s="69"/>
      <c r="F40" s="77"/>
      <c r="G40" s="65"/>
      <c r="H40" s="65"/>
      <c r="I40" s="234"/>
      <c r="J40" s="398"/>
      <c r="K40" s="203"/>
      <c r="L40" s="203"/>
      <c r="M40" s="203"/>
      <c r="N40" s="38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203"/>
      <c r="AE40" s="203"/>
      <c r="AF40" s="203"/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</row>
    <row r="41" spans="1:256" s="8" customFormat="1" ht="27" customHeight="1">
      <c r="A41" s="229"/>
      <c r="B41" s="63"/>
      <c r="C41" s="63"/>
      <c r="D41" s="76" t="s">
        <v>393</v>
      </c>
      <c r="E41" s="69"/>
      <c r="F41" s="77">
        <f>(35.66+38.43+349.3+7.23+5.62+41.31)*2</f>
        <v>955.1</v>
      </c>
      <c r="G41" s="65"/>
      <c r="H41" s="65"/>
      <c r="I41" s="234"/>
      <c r="J41" s="209"/>
      <c r="K41" s="203"/>
      <c r="L41" s="203"/>
      <c r="M41" s="203"/>
      <c r="N41" s="38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</row>
    <row r="42" spans="1:256" s="8" customFormat="1" ht="13.5" customHeight="1">
      <c r="A42" s="67">
        <v>9</v>
      </c>
      <c r="B42" s="68" t="s">
        <v>29</v>
      </c>
      <c r="C42" s="69">
        <v>612131111</v>
      </c>
      <c r="D42" s="69" t="s">
        <v>84</v>
      </c>
      <c r="E42" s="69" t="s">
        <v>30</v>
      </c>
      <c r="F42" s="70">
        <f>SUM(F44:F45)</f>
        <v>141.85999999999999</v>
      </c>
      <c r="G42" s="71"/>
      <c r="H42" s="71">
        <f>F42*G42</f>
        <v>0</v>
      </c>
      <c r="I42" s="101" t="s">
        <v>31</v>
      </c>
      <c r="J42" s="209"/>
      <c r="K42" s="206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</row>
    <row r="43" spans="1:256" s="8" customFormat="1" ht="13.5" customHeight="1">
      <c r="A43" s="229"/>
      <c r="B43" s="63"/>
      <c r="C43" s="63"/>
      <c r="D43" s="76" t="s">
        <v>85</v>
      </c>
      <c r="E43" s="69"/>
      <c r="F43" s="77"/>
      <c r="G43" s="65"/>
      <c r="H43" s="65"/>
      <c r="I43" s="234"/>
      <c r="J43" s="209"/>
      <c r="K43" s="203"/>
      <c r="L43" s="203"/>
      <c r="M43" s="203"/>
      <c r="N43" s="38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</row>
    <row r="44" spans="1:256" s="8" customFormat="1" ht="13.5" customHeight="1">
      <c r="A44" s="229"/>
      <c r="B44" s="63"/>
      <c r="C44" s="63"/>
      <c r="D44" s="76" t="s">
        <v>176</v>
      </c>
      <c r="E44" s="69"/>
      <c r="F44" s="77">
        <f>126.82</f>
        <v>126.82</v>
      </c>
      <c r="G44" s="65"/>
      <c r="H44" s="65"/>
      <c r="I44" s="234"/>
      <c r="J44" s="203"/>
      <c r="K44" s="203"/>
      <c r="L44" s="203"/>
      <c r="M44" s="203"/>
      <c r="N44" s="38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/>
      <c r="AF44" s="203"/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</row>
    <row r="45" spans="1:256" s="8" customFormat="1" ht="13.5" customHeight="1">
      <c r="A45" s="229"/>
      <c r="B45" s="63"/>
      <c r="C45" s="63"/>
      <c r="D45" s="76" t="s">
        <v>177</v>
      </c>
      <c r="E45" s="69"/>
      <c r="F45" s="77">
        <f>15.04</f>
        <v>15.04</v>
      </c>
      <c r="G45" s="65"/>
      <c r="H45" s="65"/>
      <c r="I45" s="234"/>
      <c r="J45" s="203"/>
      <c r="K45" s="203"/>
      <c r="L45" s="203"/>
      <c r="M45" s="203"/>
      <c r="N45" s="38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</row>
    <row r="46" spans="1:256" s="8" customFormat="1" ht="13.5" customHeight="1">
      <c r="A46" s="67">
        <v>10</v>
      </c>
      <c r="B46" s="68" t="s">
        <v>29</v>
      </c>
      <c r="C46" s="69">
        <v>612131121</v>
      </c>
      <c r="D46" s="69" t="s">
        <v>86</v>
      </c>
      <c r="E46" s="69" t="s">
        <v>30</v>
      </c>
      <c r="F46" s="70">
        <f>SUM(F48:F48)</f>
        <v>507.12000000000012</v>
      </c>
      <c r="G46" s="71"/>
      <c r="H46" s="71">
        <f>F46*G46</f>
        <v>0</v>
      </c>
      <c r="I46" s="101" t="s">
        <v>31</v>
      </c>
      <c r="J46" s="209"/>
      <c r="K46" s="206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3"/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</row>
    <row r="47" spans="1:256" s="8" customFormat="1" ht="13.5" customHeight="1">
      <c r="A47" s="229"/>
      <c r="B47" s="63"/>
      <c r="C47" s="63"/>
      <c r="D47" s="76" t="s">
        <v>87</v>
      </c>
      <c r="E47" s="69"/>
      <c r="F47" s="77"/>
      <c r="G47" s="65"/>
      <c r="H47" s="65"/>
      <c r="I47" s="234"/>
      <c r="J47" s="209"/>
      <c r="K47" s="203"/>
      <c r="L47" s="203"/>
      <c r="M47" s="203"/>
      <c r="N47" s="38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</row>
    <row r="48" spans="1:256" s="8" customFormat="1" ht="27" customHeight="1">
      <c r="A48" s="229"/>
      <c r="B48" s="63"/>
      <c r="C48" s="63"/>
      <c r="D48" s="76" t="s">
        <v>357</v>
      </c>
      <c r="E48" s="69"/>
      <c r="F48" s="77">
        <f>62.38+69.44+287.22+30.35+28.66+83.83-54.76</f>
        <v>507.12000000000012</v>
      </c>
      <c r="G48" s="65"/>
      <c r="H48" s="65"/>
      <c r="I48" s="234"/>
      <c r="J48" s="118"/>
      <c r="K48" s="203"/>
      <c r="L48" s="203"/>
      <c r="M48" s="203"/>
      <c r="N48" s="38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</row>
    <row r="49" spans="1:256" s="12" customFormat="1" ht="13.5" customHeight="1">
      <c r="A49" s="67">
        <v>11</v>
      </c>
      <c r="B49" s="68" t="s">
        <v>29</v>
      </c>
      <c r="C49" s="69">
        <v>612135000</v>
      </c>
      <c r="D49" s="69" t="s">
        <v>88</v>
      </c>
      <c r="E49" s="69" t="s">
        <v>30</v>
      </c>
      <c r="F49" s="100">
        <f>SUM(F51:F53)</f>
        <v>19.237500000000001</v>
      </c>
      <c r="G49" s="71"/>
      <c r="H49" s="71">
        <f>F49*G49</f>
        <v>0</v>
      </c>
      <c r="I49" s="101" t="s">
        <v>31</v>
      </c>
      <c r="J49" s="391"/>
      <c r="K49" s="272"/>
      <c r="L49" s="265"/>
      <c r="M49" s="266"/>
      <c r="N49" s="267"/>
      <c r="O49" s="273"/>
      <c r="P49" s="203"/>
      <c r="Q49" s="203"/>
      <c r="R49" s="268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</row>
    <row r="50" spans="1:256" s="12" customFormat="1" ht="13.5" customHeight="1">
      <c r="A50" s="67"/>
      <c r="B50" s="68"/>
      <c r="C50" s="69"/>
      <c r="D50" s="76" t="s">
        <v>178</v>
      </c>
      <c r="E50" s="69"/>
      <c r="F50" s="100"/>
      <c r="G50" s="71"/>
      <c r="H50" s="71"/>
      <c r="I50" s="101"/>
      <c r="J50" s="391"/>
      <c r="K50" s="272"/>
      <c r="L50" s="265"/>
      <c r="M50" s="266"/>
      <c r="N50" s="267"/>
      <c r="O50" s="273"/>
      <c r="P50" s="203"/>
      <c r="Q50" s="203"/>
      <c r="R50" s="268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</row>
    <row r="51" spans="1:256" s="12" customFormat="1" ht="13.5" customHeight="1">
      <c r="A51" s="67"/>
      <c r="B51" s="69"/>
      <c r="C51" s="69"/>
      <c r="D51" s="76" t="s">
        <v>359</v>
      </c>
      <c r="E51" s="69"/>
      <c r="F51" s="77">
        <f>8.8*1.5</f>
        <v>13.200000000000001</v>
      </c>
      <c r="G51" s="71"/>
      <c r="H51" s="71"/>
      <c r="I51" s="101"/>
      <c r="J51" s="206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  <c r="AC51" s="203"/>
      <c r="AD51" s="203"/>
      <c r="AE51" s="203"/>
      <c r="AF51" s="203"/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</row>
    <row r="52" spans="1:256" s="12" customFormat="1" ht="13.5" customHeight="1">
      <c r="A52" s="67"/>
      <c r="B52" s="69"/>
      <c r="C52" s="69"/>
      <c r="D52" s="76" t="s">
        <v>360</v>
      </c>
      <c r="E52" s="69"/>
      <c r="F52" s="77">
        <f>1.05*1.75</f>
        <v>1.8375000000000001</v>
      </c>
      <c r="G52" s="71"/>
      <c r="H52" s="71"/>
      <c r="I52" s="101"/>
      <c r="J52" s="118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</row>
    <row r="53" spans="1:256" s="12" customFormat="1" ht="13.5" customHeight="1">
      <c r="A53" s="67"/>
      <c r="B53" s="69"/>
      <c r="C53" s="69"/>
      <c r="D53" s="76" t="s">
        <v>358</v>
      </c>
      <c r="E53" s="69"/>
      <c r="F53" s="77">
        <f>(1+1.1)*2</f>
        <v>4.2</v>
      </c>
      <c r="G53" s="71"/>
      <c r="H53" s="71"/>
      <c r="I53" s="101"/>
      <c r="J53" s="118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</row>
    <row r="54" spans="1:256" s="12" customFormat="1" ht="13.5" customHeight="1">
      <c r="A54" s="67">
        <v>12</v>
      </c>
      <c r="B54" s="68" t="s">
        <v>29</v>
      </c>
      <c r="C54" s="69">
        <v>612135090</v>
      </c>
      <c r="D54" s="69" t="s">
        <v>89</v>
      </c>
      <c r="E54" s="69" t="s">
        <v>30</v>
      </c>
      <c r="F54" s="100">
        <f>SUM(F56:F56)</f>
        <v>19.239999999999998</v>
      </c>
      <c r="G54" s="71"/>
      <c r="H54" s="71">
        <f>F54*G54</f>
        <v>0</v>
      </c>
      <c r="I54" s="101" t="s">
        <v>31</v>
      </c>
      <c r="J54" s="118"/>
      <c r="K54" s="203"/>
      <c r="L54" s="265"/>
      <c r="M54" s="266"/>
      <c r="N54" s="267"/>
      <c r="O54" s="273"/>
      <c r="P54" s="203"/>
      <c r="Q54" s="203"/>
      <c r="R54" s="268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</row>
    <row r="55" spans="1:256" s="12" customFormat="1" ht="13.5" customHeight="1">
      <c r="A55" s="67"/>
      <c r="B55" s="68"/>
      <c r="C55" s="69"/>
      <c r="D55" s="76" t="s">
        <v>179</v>
      </c>
      <c r="E55" s="69"/>
      <c r="F55" s="100"/>
      <c r="G55" s="71"/>
      <c r="H55" s="71"/>
      <c r="I55" s="101"/>
      <c r="J55" s="391"/>
      <c r="K55" s="272"/>
      <c r="L55" s="265"/>
      <c r="M55" s="266"/>
      <c r="N55" s="267"/>
      <c r="O55" s="273"/>
      <c r="P55" s="203"/>
      <c r="Q55" s="203"/>
      <c r="R55" s="268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</row>
    <row r="56" spans="1:256" s="12" customFormat="1" ht="13.5" customHeight="1">
      <c r="A56" s="67"/>
      <c r="B56" s="69"/>
      <c r="C56" s="69"/>
      <c r="D56" s="76" t="s">
        <v>361</v>
      </c>
      <c r="E56" s="69"/>
      <c r="F56" s="77">
        <f>13.2+1.84+4.2</f>
        <v>19.239999999999998</v>
      </c>
      <c r="G56" s="71"/>
      <c r="H56" s="71"/>
      <c r="I56" s="101"/>
      <c r="J56" s="206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</row>
    <row r="57" spans="1:256" s="114" customFormat="1" ht="13.5" customHeight="1">
      <c r="A57" s="67">
        <v>13</v>
      </c>
      <c r="B57" s="68" t="s">
        <v>81</v>
      </c>
      <c r="C57" s="69">
        <v>612135101</v>
      </c>
      <c r="D57" s="69" t="s">
        <v>90</v>
      </c>
      <c r="E57" s="69" t="s">
        <v>30</v>
      </c>
      <c r="F57" s="100">
        <f>SUM(F58)</f>
        <v>0.74399999999999999</v>
      </c>
      <c r="G57" s="71"/>
      <c r="H57" s="71">
        <f>F57*G57</f>
        <v>0</v>
      </c>
      <c r="I57" s="101" t="s">
        <v>31</v>
      </c>
      <c r="J57" s="209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s="114" customFormat="1" ht="27" customHeight="1">
      <c r="A58" s="67"/>
      <c r="B58" s="68"/>
      <c r="C58" s="69"/>
      <c r="D58" s="76" t="s">
        <v>415</v>
      </c>
      <c r="E58" s="69"/>
      <c r="F58" s="77">
        <f>0.06*12.4</f>
        <v>0.74399999999999999</v>
      </c>
      <c r="G58" s="71"/>
      <c r="H58" s="71"/>
      <c r="I58" s="79"/>
      <c r="J58" s="208"/>
      <c r="K58" s="208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s="12" customFormat="1" ht="13.5" customHeight="1">
      <c r="A59" s="67">
        <v>14</v>
      </c>
      <c r="B59" s="68" t="s">
        <v>29</v>
      </c>
      <c r="C59" s="69">
        <v>612142001</v>
      </c>
      <c r="D59" s="69" t="s">
        <v>91</v>
      </c>
      <c r="E59" s="69" t="s">
        <v>30</v>
      </c>
      <c r="F59" s="100">
        <f>SUM(F60)</f>
        <v>1.62</v>
      </c>
      <c r="G59" s="71"/>
      <c r="H59" s="71">
        <f>F59*G59</f>
        <v>0</v>
      </c>
      <c r="I59" s="101" t="s">
        <v>31</v>
      </c>
      <c r="J59" s="294"/>
      <c r="K59" s="272"/>
      <c r="L59" s="265"/>
      <c r="M59" s="266"/>
      <c r="N59" s="267"/>
      <c r="O59" s="273"/>
      <c r="P59" s="203"/>
      <c r="Q59" s="203"/>
      <c r="R59" s="268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203"/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</row>
    <row r="60" spans="1:256" s="12" customFormat="1" ht="27" customHeight="1">
      <c r="A60" s="67"/>
      <c r="B60" s="69"/>
      <c r="C60" s="69"/>
      <c r="D60" s="76" t="s">
        <v>394</v>
      </c>
      <c r="E60" s="69"/>
      <c r="F60" s="77">
        <f>((0.6*0.6)*3)*1.5</f>
        <v>1.62</v>
      </c>
      <c r="G60" s="71"/>
      <c r="H60" s="71"/>
      <c r="I60" s="101"/>
      <c r="J60" s="206"/>
      <c r="K60" s="203"/>
      <c r="L60" s="203"/>
      <c r="M60" s="203"/>
      <c r="N60" s="203"/>
      <c r="O60" s="203"/>
      <c r="P60" s="203"/>
      <c r="Q60" s="209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</row>
    <row r="61" spans="1:256" s="8" customFormat="1" ht="13.5" customHeight="1">
      <c r="A61" s="67">
        <v>15</v>
      </c>
      <c r="B61" s="68" t="s">
        <v>29</v>
      </c>
      <c r="C61" s="69">
        <v>612311131</v>
      </c>
      <c r="D61" s="69" t="s">
        <v>65</v>
      </c>
      <c r="E61" s="69" t="s">
        <v>30</v>
      </c>
      <c r="F61" s="70">
        <f>SUM(F63)</f>
        <v>507.12</v>
      </c>
      <c r="G61" s="71"/>
      <c r="H61" s="71">
        <f>F61*G61</f>
        <v>0</v>
      </c>
      <c r="I61" s="101" t="s">
        <v>31</v>
      </c>
      <c r="J61" s="390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</row>
    <row r="62" spans="1:256" s="8" customFormat="1" ht="13.5" customHeight="1">
      <c r="A62" s="74"/>
      <c r="B62" s="75"/>
      <c r="C62" s="75"/>
      <c r="D62" s="76" t="s">
        <v>180</v>
      </c>
      <c r="E62" s="75"/>
      <c r="F62" s="77"/>
      <c r="G62" s="78"/>
      <c r="H62" s="78"/>
      <c r="I62" s="109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</row>
    <row r="63" spans="1:256" s="8" customFormat="1" ht="13.5" customHeight="1">
      <c r="A63" s="229"/>
      <c r="B63" s="63"/>
      <c r="C63" s="63"/>
      <c r="D63" s="76" t="s">
        <v>365</v>
      </c>
      <c r="E63" s="69"/>
      <c r="F63" s="77">
        <f>507.12</f>
        <v>507.12</v>
      </c>
      <c r="G63" s="65"/>
      <c r="H63" s="65"/>
      <c r="I63" s="234"/>
      <c r="J63" s="208"/>
      <c r="K63" s="203"/>
      <c r="L63" s="203"/>
      <c r="M63" s="203"/>
      <c r="N63" s="38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3"/>
      <c r="AD63" s="203"/>
      <c r="AE63" s="203"/>
      <c r="AF63" s="203"/>
      <c r="AG63" s="203"/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</row>
    <row r="64" spans="1:256" s="8" customFormat="1" ht="13.5" customHeight="1">
      <c r="A64" s="67">
        <v>16</v>
      </c>
      <c r="B64" s="68" t="s">
        <v>81</v>
      </c>
      <c r="C64" s="69">
        <v>612315213</v>
      </c>
      <c r="D64" s="69" t="s">
        <v>93</v>
      </c>
      <c r="E64" s="69" t="s">
        <v>39</v>
      </c>
      <c r="F64" s="70">
        <f>SUM(F66)</f>
        <v>3</v>
      </c>
      <c r="G64" s="71"/>
      <c r="H64" s="71">
        <f>F64*G64</f>
        <v>0</v>
      </c>
      <c r="I64" s="101" t="s">
        <v>31</v>
      </c>
      <c r="J64" s="216"/>
      <c r="K64" s="217"/>
      <c r="L64" s="217"/>
      <c r="M64" s="217"/>
      <c r="N64" s="203"/>
      <c r="O64" s="203"/>
      <c r="P64" s="203"/>
      <c r="Q64" s="217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3"/>
      <c r="AE64" s="203"/>
      <c r="AF64" s="203"/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</row>
    <row r="65" spans="1:93" s="8" customFormat="1" ht="13.5" customHeight="1">
      <c r="A65" s="74"/>
      <c r="B65" s="75"/>
      <c r="C65" s="75"/>
      <c r="D65" s="110" t="s">
        <v>92</v>
      </c>
      <c r="E65" s="75"/>
      <c r="F65" s="77"/>
      <c r="G65" s="78"/>
      <c r="H65" s="78"/>
      <c r="I65" s="109"/>
      <c r="J65" s="269"/>
      <c r="K65" s="203"/>
      <c r="L65" s="203"/>
      <c r="M65" s="203"/>
      <c r="N65" s="38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</row>
    <row r="66" spans="1:93" s="8" customFormat="1" ht="13.5" customHeight="1">
      <c r="A66" s="229"/>
      <c r="B66" s="63"/>
      <c r="C66" s="63"/>
      <c r="D66" s="76" t="s">
        <v>181</v>
      </c>
      <c r="E66" s="69"/>
      <c r="F66" s="77">
        <v>3</v>
      </c>
      <c r="G66" s="65"/>
      <c r="H66" s="65"/>
      <c r="I66" s="234"/>
      <c r="J66" s="203"/>
      <c r="K66" s="203"/>
      <c r="L66" s="203"/>
      <c r="M66" s="203"/>
      <c r="N66" s="38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</row>
    <row r="67" spans="1:93" s="127" customFormat="1" ht="13.5" customHeight="1">
      <c r="A67" s="423" t="s">
        <v>431</v>
      </c>
      <c r="B67" s="424" t="s">
        <v>81</v>
      </c>
      <c r="C67" s="121">
        <v>612315413</v>
      </c>
      <c r="D67" s="122" t="s">
        <v>94</v>
      </c>
      <c r="E67" s="122" t="s">
        <v>30</v>
      </c>
      <c r="F67" s="123">
        <f>SUM(F70:F75)</f>
        <v>507.12400000000008</v>
      </c>
      <c r="G67" s="124"/>
      <c r="H67" s="124">
        <f>F67*G67</f>
        <v>0</v>
      </c>
      <c r="I67" s="236" t="s">
        <v>31</v>
      </c>
      <c r="J67" s="125"/>
      <c r="K67" s="410"/>
      <c r="L67" s="410"/>
      <c r="M67" s="410"/>
      <c r="N67" s="410"/>
      <c r="O67" s="410"/>
      <c r="P67" s="410"/>
      <c r="Q67" s="410"/>
      <c r="R67" s="410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  <c r="AS67" s="126"/>
      <c r="AT67" s="126"/>
      <c r="AU67" s="126"/>
      <c r="AV67" s="126"/>
      <c r="AW67" s="126"/>
      <c r="AX67" s="126"/>
      <c r="AY67" s="126"/>
      <c r="AZ67" s="126"/>
      <c r="BA67" s="126"/>
      <c r="BB67" s="126"/>
      <c r="BC67" s="126"/>
      <c r="BD67" s="126"/>
      <c r="BE67" s="126"/>
      <c r="BF67" s="126"/>
      <c r="BG67" s="126"/>
      <c r="BH67" s="126"/>
      <c r="BI67" s="126"/>
      <c r="BJ67" s="126"/>
      <c r="BK67" s="126"/>
      <c r="BL67" s="126"/>
      <c r="BM67" s="126"/>
      <c r="BN67" s="126"/>
      <c r="BO67" s="126"/>
      <c r="BP67" s="126"/>
      <c r="BQ67" s="126"/>
      <c r="BR67" s="126"/>
      <c r="BS67" s="126"/>
      <c r="BT67" s="126"/>
      <c r="BU67" s="126"/>
      <c r="BV67" s="126"/>
      <c r="BW67" s="126"/>
      <c r="BX67" s="126"/>
      <c r="BY67" s="126"/>
      <c r="BZ67" s="126"/>
      <c r="CA67" s="126"/>
      <c r="CB67" s="126"/>
      <c r="CC67" s="126"/>
      <c r="CD67" s="126"/>
      <c r="CE67" s="126"/>
      <c r="CF67" s="126"/>
      <c r="CG67" s="126"/>
      <c r="CH67" s="126"/>
      <c r="CI67" s="126"/>
      <c r="CJ67" s="126"/>
      <c r="CK67" s="126"/>
      <c r="CL67" s="126"/>
      <c r="CM67" s="126"/>
      <c r="CN67" s="126"/>
      <c r="CO67" s="126"/>
    </row>
    <row r="68" spans="1:93" s="127" customFormat="1" ht="13.5" customHeight="1">
      <c r="A68" s="423"/>
      <c r="B68" s="424"/>
      <c r="C68" s="121"/>
      <c r="D68" s="116" t="s">
        <v>95</v>
      </c>
      <c r="E68" s="122"/>
      <c r="F68" s="123"/>
      <c r="G68" s="124"/>
      <c r="H68" s="124"/>
      <c r="I68" s="236"/>
      <c r="J68" s="125"/>
      <c r="K68" s="410"/>
      <c r="L68" s="410"/>
      <c r="M68" s="410"/>
      <c r="N68" s="410"/>
      <c r="O68" s="410"/>
      <c r="P68" s="410"/>
      <c r="Q68" s="410"/>
      <c r="R68" s="410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  <c r="AS68" s="126"/>
      <c r="AT68" s="126"/>
      <c r="AU68" s="126"/>
      <c r="AV68" s="126"/>
      <c r="AW68" s="126"/>
      <c r="AX68" s="126"/>
      <c r="AY68" s="126"/>
      <c r="AZ68" s="126"/>
      <c r="BA68" s="126"/>
      <c r="BB68" s="126"/>
      <c r="BC68" s="126"/>
      <c r="BD68" s="126"/>
      <c r="BE68" s="126"/>
      <c r="BF68" s="126"/>
      <c r="BG68" s="126"/>
      <c r="BH68" s="126"/>
      <c r="BI68" s="126"/>
      <c r="BJ68" s="126"/>
      <c r="BK68" s="126"/>
      <c r="BL68" s="126"/>
      <c r="BM68" s="126"/>
      <c r="BN68" s="126"/>
      <c r="BO68" s="126"/>
      <c r="BP68" s="126"/>
      <c r="BQ68" s="126"/>
      <c r="BR68" s="126"/>
      <c r="BS68" s="126"/>
      <c r="BT68" s="126"/>
      <c r="BU68" s="126"/>
      <c r="BV68" s="126"/>
      <c r="BW68" s="126"/>
      <c r="BX68" s="126"/>
      <c r="BY68" s="126"/>
      <c r="BZ68" s="126"/>
      <c r="CA68" s="126"/>
      <c r="CB68" s="126"/>
      <c r="CC68" s="126"/>
      <c r="CD68" s="126"/>
      <c r="CE68" s="126"/>
      <c r="CF68" s="126"/>
      <c r="CG68" s="126"/>
      <c r="CH68" s="126"/>
      <c r="CI68" s="126"/>
      <c r="CJ68" s="126"/>
      <c r="CK68" s="126"/>
      <c r="CL68" s="126"/>
      <c r="CM68" s="126"/>
      <c r="CN68" s="126"/>
      <c r="CO68" s="126"/>
    </row>
    <row r="69" spans="1:93" s="127" customFormat="1" ht="13.5" customHeight="1">
      <c r="A69" s="425"/>
      <c r="B69" s="121"/>
      <c r="C69" s="121"/>
      <c r="D69" s="116" t="s">
        <v>362</v>
      </c>
      <c r="E69" s="121"/>
      <c r="F69" s="117"/>
      <c r="G69" s="128"/>
      <c r="H69" s="128"/>
      <c r="I69" s="129"/>
      <c r="J69" s="126"/>
      <c r="K69" s="410"/>
      <c r="L69" s="410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  <c r="AW69" s="126"/>
      <c r="AX69" s="126"/>
      <c r="AY69" s="126"/>
      <c r="AZ69" s="126"/>
      <c r="BA69" s="126"/>
      <c r="BB69" s="126"/>
      <c r="BC69" s="126"/>
      <c r="BD69" s="126"/>
      <c r="BE69" s="126"/>
      <c r="BF69" s="126"/>
      <c r="BG69" s="126"/>
      <c r="BH69" s="126"/>
      <c r="BI69" s="126"/>
      <c r="BJ69" s="126"/>
      <c r="BK69" s="126"/>
      <c r="BL69" s="126"/>
      <c r="BM69" s="126"/>
      <c r="BN69" s="126"/>
      <c r="BO69" s="126"/>
      <c r="BP69" s="126"/>
      <c r="BQ69" s="126"/>
      <c r="BR69" s="126"/>
      <c r="BS69" s="126"/>
      <c r="BT69" s="126"/>
      <c r="BU69" s="126"/>
      <c r="BV69" s="126"/>
      <c r="BW69" s="126"/>
      <c r="BX69" s="126"/>
      <c r="BY69" s="126"/>
      <c r="BZ69" s="126"/>
      <c r="CA69" s="126"/>
      <c r="CB69" s="126"/>
      <c r="CC69" s="126"/>
      <c r="CD69" s="126"/>
      <c r="CE69" s="126"/>
      <c r="CF69" s="126"/>
      <c r="CG69" s="126"/>
      <c r="CH69" s="126"/>
      <c r="CI69" s="126"/>
      <c r="CJ69" s="126"/>
      <c r="CK69" s="126"/>
      <c r="CL69" s="126"/>
      <c r="CM69" s="126"/>
      <c r="CN69" s="126"/>
      <c r="CO69" s="126"/>
    </row>
    <row r="70" spans="1:93" s="12" customFormat="1" ht="13.5" customHeight="1">
      <c r="A70" s="61"/>
      <c r="B70" s="62"/>
      <c r="C70" s="63"/>
      <c r="D70" s="116" t="s">
        <v>182</v>
      </c>
      <c r="E70" s="63"/>
      <c r="F70" s="117">
        <f>62.38</f>
        <v>62.38</v>
      </c>
      <c r="G70" s="65"/>
      <c r="H70" s="65"/>
      <c r="I70" s="66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/>
      <c r="AF70" s="203"/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</row>
    <row r="71" spans="1:93" s="12" customFormat="1" ht="13.5" customHeight="1">
      <c r="A71" s="61"/>
      <c r="B71" s="62"/>
      <c r="C71" s="63"/>
      <c r="D71" s="116" t="s">
        <v>183</v>
      </c>
      <c r="E71" s="63"/>
      <c r="F71" s="117">
        <f>69.44</f>
        <v>69.44</v>
      </c>
      <c r="G71" s="65"/>
      <c r="H71" s="65"/>
      <c r="I71" s="66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</row>
    <row r="72" spans="1:93" s="12" customFormat="1" ht="13.5" customHeight="1">
      <c r="A72" s="61"/>
      <c r="B72" s="62"/>
      <c r="C72" s="63"/>
      <c r="D72" s="116" t="s">
        <v>363</v>
      </c>
      <c r="E72" s="63"/>
      <c r="F72" s="117">
        <f>287.22+30.35</f>
        <v>317.57000000000005</v>
      </c>
      <c r="G72" s="65"/>
      <c r="H72" s="65"/>
      <c r="I72" s="66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3"/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</row>
    <row r="73" spans="1:93" s="12" customFormat="1" ht="13.5" customHeight="1">
      <c r="A73" s="61"/>
      <c r="B73" s="62"/>
      <c r="C73" s="63"/>
      <c r="D73" s="116" t="s">
        <v>184</v>
      </c>
      <c r="E73" s="63"/>
      <c r="F73" s="117">
        <f>28.66</f>
        <v>28.66</v>
      </c>
      <c r="G73" s="65"/>
      <c r="H73" s="65"/>
      <c r="I73" s="66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203"/>
      <c r="Z73" s="203"/>
      <c r="AA73" s="203"/>
      <c r="AB73" s="203"/>
      <c r="AC73" s="203"/>
      <c r="AD73" s="203"/>
      <c r="AE73" s="203"/>
      <c r="AF73" s="203"/>
      <c r="AG73" s="203"/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</row>
    <row r="74" spans="1:93" s="12" customFormat="1" ht="13.5" customHeight="1">
      <c r="A74" s="61"/>
      <c r="B74" s="62"/>
      <c r="C74" s="63"/>
      <c r="D74" s="116" t="s">
        <v>364</v>
      </c>
      <c r="E74" s="63"/>
      <c r="F74" s="117">
        <f>83.83</f>
        <v>83.83</v>
      </c>
      <c r="G74" s="65"/>
      <c r="H74" s="65"/>
      <c r="I74" s="66"/>
      <c r="J74" s="232"/>
      <c r="K74" s="41"/>
      <c r="L74" s="41"/>
      <c r="M74" s="41"/>
      <c r="N74" s="41"/>
      <c r="O74" s="41"/>
      <c r="P74" s="399"/>
      <c r="Q74" s="400"/>
      <c r="R74" s="401"/>
      <c r="S74" s="400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</row>
    <row r="75" spans="1:93" s="12" customFormat="1" ht="13.5" customHeight="1">
      <c r="A75" s="61"/>
      <c r="B75" s="62"/>
      <c r="C75" s="63"/>
      <c r="D75" s="116" t="s">
        <v>185</v>
      </c>
      <c r="E75" s="63"/>
      <c r="F75" s="117">
        <f>-(3.6*5.07)*3</f>
        <v>-54.756000000000007</v>
      </c>
      <c r="G75" s="65"/>
      <c r="H75" s="65"/>
      <c r="I75" s="66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3"/>
      <c r="Y75" s="203"/>
      <c r="Z75" s="203"/>
      <c r="AA75" s="203"/>
      <c r="AB75" s="203"/>
      <c r="AC75" s="203"/>
      <c r="AD75" s="203"/>
      <c r="AE75" s="203"/>
      <c r="AF75" s="203"/>
      <c r="AG75" s="203"/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</row>
    <row r="76" spans="1:93" s="13" customFormat="1" ht="13.5" customHeight="1">
      <c r="A76" s="301">
        <v>18</v>
      </c>
      <c r="B76" s="302" t="s">
        <v>29</v>
      </c>
      <c r="C76" s="303">
        <v>612321111</v>
      </c>
      <c r="D76" s="303" t="s">
        <v>186</v>
      </c>
      <c r="E76" s="303" t="s">
        <v>30</v>
      </c>
      <c r="F76" s="304">
        <f>SUM(F78)</f>
        <v>126.82</v>
      </c>
      <c r="G76" s="305"/>
      <c r="H76" s="305">
        <f>F76*G76</f>
        <v>0</v>
      </c>
      <c r="I76" s="72" t="s">
        <v>31</v>
      </c>
      <c r="J76" s="206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</row>
    <row r="77" spans="1:93" s="13" customFormat="1" ht="13.5" customHeight="1">
      <c r="A77" s="74"/>
      <c r="B77" s="75"/>
      <c r="C77" s="75"/>
      <c r="D77" s="76" t="s">
        <v>187</v>
      </c>
      <c r="E77" s="303"/>
      <c r="F77" s="306"/>
      <c r="G77" s="78"/>
      <c r="H77" s="78"/>
      <c r="I77" s="79"/>
      <c r="J77" s="206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3"/>
      <c r="Y77" s="203"/>
      <c r="Z77" s="203"/>
      <c r="AA77" s="203"/>
      <c r="AB77" s="203"/>
      <c r="AC77" s="203"/>
      <c r="AD77" s="203"/>
      <c r="AE77" s="203"/>
      <c r="AF77" s="203"/>
      <c r="AG77" s="203"/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</row>
    <row r="78" spans="1:93" s="13" customFormat="1" ht="27" customHeight="1">
      <c r="A78" s="67"/>
      <c r="B78" s="69"/>
      <c r="C78" s="69"/>
      <c r="D78" s="307" t="s">
        <v>188</v>
      </c>
      <c r="E78" s="303"/>
      <c r="F78" s="306">
        <f>126.82</f>
        <v>126.82</v>
      </c>
      <c r="G78" s="71"/>
      <c r="H78" s="71"/>
      <c r="I78" s="101"/>
      <c r="J78" s="206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</row>
    <row r="79" spans="1:93" s="13" customFormat="1" ht="13.5" customHeight="1">
      <c r="A79" s="301">
        <v>19</v>
      </c>
      <c r="B79" s="302" t="s">
        <v>29</v>
      </c>
      <c r="C79" s="303">
        <v>612321191</v>
      </c>
      <c r="D79" s="303" t="s">
        <v>189</v>
      </c>
      <c r="E79" s="303" t="s">
        <v>30</v>
      </c>
      <c r="F79" s="304">
        <f>SUM(F81)</f>
        <v>126.82</v>
      </c>
      <c r="G79" s="305"/>
      <c r="H79" s="305">
        <f>F79*G79</f>
        <v>0</v>
      </c>
      <c r="I79" s="72" t="s">
        <v>31</v>
      </c>
      <c r="J79" s="206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03"/>
      <c r="AF79" s="203"/>
      <c r="AG79" s="203"/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</row>
    <row r="80" spans="1:93" s="13" customFormat="1" ht="13.5" customHeight="1">
      <c r="A80" s="74"/>
      <c r="B80" s="75"/>
      <c r="C80" s="75"/>
      <c r="D80" s="76" t="s">
        <v>190</v>
      </c>
      <c r="E80" s="303"/>
      <c r="F80" s="306"/>
      <c r="G80" s="78"/>
      <c r="H80" s="78"/>
      <c r="I80" s="79"/>
      <c r="J80" s="206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</row>
    <row r="81" spans="1:93" s="13" customFormat="1" ht="27" customHeight="1">
      <c r="A81" s="67"/>
      <c r="B81" s="69"/>
      <c r="C81" s="69"/>
      <c r="D81" s="307" t="s">
        <v>188</v>
      </c>
      <c r="E81" s="303"/>
      <c r="F81" s="306">
        <f>126.82</f>
        <v>126.82</v>
      </c>
      <c r="G81" s="71"/>
      <c r="H81" s="71"/>
      <c r="I81" s="101"/>
      <c r="J81" s="206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</row>
    <row r="82" spans="1:93" s="3" customFormat="1" ht="13.5" customHeight="1">
      <c r="A82" s="426">
        <v>20</v>
      </c>
      <c r="B82" s="297" t="s">
        <v>29</v>
      </c>
      <c r="C82" s="290" t="s">
        <v>387</v>
      </c>
      <c r="D82" s="290" t="s">
        <v>388</v>
      </c>
      <c r="E82" s="290" t="s">
        <v>40</v>
      </c>
      <c r="F82" s="435">
        <f>SUM(F84:F85)</f>
        <v>577.5</v>
      </c>
      <c r="G82" s="427"/>
      <c r="H82" s="427">
        <f>F82*G82</f>
        <v>0</v>
      </c>
      <c r="I82" s="236" t="s">
        <v>57</v>
      </c>
      <c r="J82" s="431"/>
      <c r="K82" s="135"/>
      <c r="L82" s="135"/>
      <c r="M82" s="135"/>
      <c r="N82" s="135"/>
      <c r="O82" s="135"/>
      <c r="P82" s="135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</row>
    <row r="83" spans="1:93" s="3" customFormat="1" ht="13.5" customHeight="1">
      <c r="A83" s="426"/>
      <c r="B83" s="290"/>
      <c r="C83" s="290"/>
      <c r="D83" s="291" t="s">
        <v>389</v>
      </c>
      <c r="E83" s="290"/>
      <c r="F83" s="292"/>
      <c r="G83" s="427"/>
      <c r="H83" s="427"/>
      <c r="I83" s="428"/>
      <c r="J83" s="405"/>
      <c r="K83" s="135"/>
      <c r="L83" s="135"/>
      <c r="M83" s="135"/>
      <c r="N83" s="135"/>
      <c r="O83" s="135"/>
      <c r="P83" s="135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</row>
    <row r="84" spans="1:93" s="3" customFormat="1" ht="13.5" customHeight="1">
      <c r="A84" s="426"/>
      <c r="B84" s="290"/>
      <c r="C84" s="290"/>
      <c r="D84" s="291" t="s">
        <v>395</v>
      </c>
      <c r="E84" s="290"/>
      <c r="F84" s="292">
        <f>(400)*1.05</f>
        <v>420</v>
      </c>
      <c r="G84" s="427"/>
      <c r="H84" s="427"/>
      <c r="I84" s="436"/>
      <c r="J84" s="406"/>
      <c r="K84" s="135"/>
      <c r="L84" s="135"/>
      <c r="M84" s="135"/>
      <c r="N84" s="135"/>
      <c r="O84" s="135"/>
      <c r="P84" s="135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8"/>
      <c r="BS84" s="38"/>
      <c r="BT84" s="38"/>
      <c r="BU84" s="38"/>
      <c r="BV84" s="38"/>
      <c r="BW84" s="38"/>
      <c r="BX84" s="38"/>
      <c r="BY84" s="38"/>
      <c r="BZ84" s="38"/>
      <c r="CA84" s="38"/>
      <c r="CB84" s="38"/>
      <c r="CC84" s="38"/>
      <c r="CD84" s="38"/>
      <c r="CE84" s="38"/>
      <c r="CF84" s="38"/>
    </row>
    <row r="85" spans="1:93" s="3" customFormat="1" ht="13.5" customHeight="1">
      <c r="A85" s="426"/>
      <c r="B85" s="290"/>
      <c r="C85" s="290"/>
      <c r="D85" s="291" t="s">
        <v>396</v>
      </c>
      <c r="E85" s="290"/>
      <c r="F85" s="292">
        <f>(150)*1.05</f>
        <v>157.5</v>
      </c>
      <c r="G85" s="427"/>
      <c r="H85" s="427"/>
      <c r="I85" s="428"/>
      <c r="J85" s="406"/>
      <c r="K85" s="135"/>
      <c r="L85" s="135"/>
      <c r="M85" s="135"/>
      <c r="N85" s="135"/>
      <c r="O85" s="135"/>
      <c r="P85" s="135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8"/>
      <c r="BS85" s="38"/>
      <c r="BT85" s="38"/>
      <c r="BU85" s="38"/>
      <c r="BV85" s="38"/>
      <c r="BW85" s="38"/>
      <c r="BX85" s="38"/>
      <c r="BY85" s="38"/>
      <c r="BZ85" s="38"/>
      <c r="CA85" s="38"/>
      <c r="CB85" s="38"/>
      <c r="CC85" s="38"/>
      <c r="CD85" s="38"/>
      <c r="CE85" s="38"/>
      <c r="CF85" s="38"/>
    </row>
    <row r="86" spans="1:93" s="3" customFormat="1" ht="40.5" customHeight="1">
      <c r="A86" s="426"/>
      <c r="B86" s="290"/>
      <c r="C86" s="290"/>
      <c r="D86" s="291" t="s">
        <v>390</v>
      </c>
      <c r="E86" s="290"/>
      <c r="F86" s="292"/>
      <c r="G86" s="427"/>
      <c r="H86" s="427"/>
      <c r="I86" s="428"/>
      <c r="J86" s="407"/>
      <c r="K86" s="407"/>
      <c r="L86" s="135"/>
      <c r="M86" s="135"/>
      <c r="N86" s="135"/>
      <c r="O86" s="135"/>
      <c r="P86" s="135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</row>
    <row r="87" spans="1:93" s="12" customFormat="1" ht="13.5" customHeight="1">
      <c r="A87" s="67">
        <v>21</v>
      </c>
      <c r="B87" s="68" t="s">
        <v>29</v>
      </c>
      <c r="C87" s="69" t="s">
        <v>191</v>
      </c>
      <c r="D87" s="69" t="s">
        <v>192</v>
      </c>
      <c r="E87" s="69" t="s">
        <v>39</v>
      </c>
      <c r="F87" s="100">
        <f>SUM(F89)</f>
        <v>3</v>
      </c>
      <c r="G87" s="71"/>
      <c r="H87" s="71">
        <f>F87*G87</f>
        <v>0</v>
      </c>
      <c r="I87" s="101" t="s">
        <v>57</v>
      </c>
      <c r="J87" s="216"/>
      <c r="K87" s="272"/>
      <c r="L87" s="265"/>
      <c r="M87" s="266"/>
      <c r="N87" s="267"/>
      <c r="O87" s="273"/>
      <c r="P87" s="203"/>
      <c r="Q87" s="203"/>
      <c r="R87" s="268"/>
      <c r="S87" s="203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  <c r="AF87" s="203"/>
      <c r="AG87" s="203"/>
      <c r="AH87" s="203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</row>
    <row r="88" spans="1:93" s="8" customFormat="1" ht="27" customHeight="1">
      <c r="A88" s="74"/>
      <c r="B88" s="75"/>
      <c r="C88" s="75"/>
      <c r="D88" s="110" t="s">
        <v>193</v>
      </c>
      <c r="E88" s="75"/>
      <c r="F88" s="77"/>
      <c r="G88" s="78"/>
      <c r="H88" s="78"/>
      <c r="I88" s="109"/>
      <c r="J88" s="206"/>
      <c r="K88" s="209"/>
      <c r="L88" s="203"/>
      <c r="M88" s="203"/>
      <c r="N88" s="203"/>
      <c r="O88" s="209"/>
      <c r="P88" s="203"/>
      <c r="Q88" s="203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203"/>
      <c r="AH88" s="203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</row>
    <row r="89" spans="1:93" s="12" customFormat="1" ht="13.5" customHeight="1">
      <c r="A89" s="67"/>
      <c r="B89" s="69"/>
      <c r="C89" s="69"/>
      <c r="D89" s="76" t="s">
        <v>194</v>
      </c>
      <c r="E89" s="69"/>
      <c r="F89" s="77">
        <v>3</v>
      </c>
      <c r="G89" s="71"/>
      <c r="H89" s="71"/>
      <c r="I89" s="101"/>
      <c r="J89" s="206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/>
      <c r="AF89" s="203"/>
      <c r="AG89" s="203"/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</row>
    <row r="90" spans="1:93" s="46" customFormat="1" ht="13.5" customHeight="1">
      <c r="A90" s="393"/>
      <c r="B90" s="394"/>
      <c r="C90" s="394" t="s">
        <v>32</v>
      </c>
      <c r="D90" s="394" t="s">
        <v>33</v>
      </c>
      <c r="E90" s="394"/>
      <c r="F90" s="80"/>
      <c r="G90" s="81"/>
      <c r="H90" s="81">
        <f>SUM(H91:H114)</f>
        <v>0</v>
      </c>
      <c r="I90" s="82"/>
      <c r="K90" s="83"/>
    </row>
    <row r="91" spans="1:93" s="203" customFormat="1" ht="27" customHeight="1">
      <c r="A91" s="426">
        <v>22</v>
      </c>
      <c r="B91" s="297" t="s">
        <v>34</v>
      </c>
      <c r="C91" s="290" t="s">
        <v>381</v>
      </c>
      <c r="D91" s="290" t="s">
        <v>382</v>
      </c>
      <c r="E91" s="290" t="s">
        <v>49</v>
      </c>
      <c r="F91" s="429">
        <f>SUM(F92:F92)</f>
        <v>1</v>
      </c>
      <c r="G91" s="427"/>
      <c r="H91" s="427">
        <f>F91*G91</f>
        <v>0</v>
      </c>
      <c r="I91" s="72" t="s">
        <v>57</v>
      </c>
    </row>
    <row r="92" spans="1:93" s="211" customFormat="1" ht="27" customHeight="1">
      <c r="A92" s="426"/>
      <c r="B92" s="297"/>
      <c r="C92" s="290"/>
      <c r="D92" s="291" t="s">
        <v>383</v>
      </c>
      <c r="E92" s="290"/>
      <c r="F92" s="292">
        <v>1</v>
      </c>
      <c r="G92" s="427"/>
      <c r="H92" s="427"/>
      <c r="I92" s="299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6"/>
      <c r="AH92" s="266"/>
      <c r="AI92" s="266"/>
      <c r="AJ92" s="266"/>
      <c r="AK92" s="266"/>
      <c r="AL92" s="266"/>
      <c r="AM92" s="266"/>
      <c r="AN92" s="266"/>
      <c r="AO92" s="266"/>
      <c r="AP92" s="266"/>
      <c r="AQ92" s="266"/>
      <c r="AR92" s="266"/>
      <c r="AS92" s="266"/>
      <c r="AT92" s="266"/>
      <c r="AU92" s="266"/>
      <c r="AV92" s="266"/>
      <c r="AW92" s="266"/>
      <c r="AX92" s="266"/>
      <c r="AY92" s="266"/>
      <c r="AZ92" s="266"/>
      <c r="BA92" s="266"/>
      <c r="BB92" s="266"/>
      <c r="BC92" s="266"/>
      <c r="BD92" s="266"/>
      <c r="BE92" s="266"/>
      <c r="BF92" s="266"/>
      <c r="BG92" s="266"/>
      <c r="BH92" s="266"/>
      <c r="BI92" s="266"/>
      <c r="BJ92" s="266"/>
      <c r="BK92" s="266"/>
      <c r="BL92" s="266"/>
      <c r="BM92" s="266"/>
      <c r="BN92" s="266"/>
      <c r="BO92" s="266"/>
      <c r="BP92" s="266"/>
      <c r="BQ92" s="266"/>
      <c r="BR92" s="266"/>
      <c r="BS92" s="266"/>
      <c r="BT92" s="266"/>
      <c r="BU92" s="266"/>
      <c r="BV92" s="266"/>
      <c r="BW92" s="266"/>
      <c r="BX92" s="266"/>
      <c r="BY92" s="266"/>
      <c r="BZ92" s="266"/>
      <c r="CA92" s="266"/>
      <c r="CB92" s="266"/>
      <c r="CC92" s="266"/>
      <c r="CD92" s="266"/>
      <c r="CE92" s="266"/>
      <c r="CF92" s="266"/>
      <c r="CG92" s="266"/>
      <c r="CH92" s="266"/>
    </row>
    <row r="93" spans="1:93" s="211" customFormat="1" ht="27" customHeight="1">
      <c r="A93" s="426"/>
      <c r="B93" s="297"/>
      <c r="C93" s="290"/>
      <c r="D93" s="291" t="s">
        <v>384</v>
      </c>
      <c r="E93" s="290"/>
      <c r="F93" s="292"/>
      <c r="G93" s="427"/>
      <c r="H93" s="427"/>
      <c r="I93" s="299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  <c r="V93" s="266"/>
      <c r="W93" s="266"/>
      <c r="X93" s="266"/>
      <c r="Y93" s="266"/>
      <c r="Z93" s="266"/>
      <c r="AA93" s="266"/>
      <c r="AB93" s="266"/>
      <c r="AC93" s="266"/>
      <c r="AD93" s="266"/>
      <c r="AE93" s="266"/>
      <c r="AF93" s="266"/>
      <c r="AG93" s="266"/>
      <c r="AH93" s="266"/>
      <c r="AI93" s="266"/>
      <c r="AJ93" s="266"/>
      <c r="AK93" s="266"/>
      <c r="AL93" s="266"/>
      <c r="AM93" s="266"/>
      <c r="AN93" s="266"/>
      <c r="AO93" s="266"/>
      <c r="AP93" s="266"/>
      <c r="AQ93" s="266"/>
      <c r="AR93" s="266"/>
      <c r="AS93" s="266"/>
      <c r="AT93" s="266"/>
      <c r="AU93" s="266"/>
      <c r="AV93" s="266"/>
      <c r="AW93" s="266"/>
      <c r="AX93" s="266"/>
      <c r="AY93" s="266"/>
      <c r="AZ93" s="266"/>
      <c r="BA93" s="266"/>
      <c r="BB93" s="266"/>
      <c r="BC93" s="266"/>
      <c r="BD93" s="266"/>
      <c r="BE93" s="266"/>
      <c r="BF93" s="266"/>
      <c r="BG93" s="266"/>
      <c r="BH93" s="266"/>
      <c r="BI93" s="266"/>
      <c r="BJ93" s="266"/>
      <c r="BK93" s="266"/>
      <c r="BL93" s="266"/>
      <c r="BM93" s="266"/>
      <c r="BN93" s="266"/>
      <c r="BO93" s="266"/>
      <c r="BP93" s="266"/>
      <c r="BQ93" s="266"/>
      <c r="BR93" s="266"/>
      <c r="BS93" s="266"/>
      <c r="BT93" s="266"/>
      <c r="BU93" s="266"/>
      <c r="BV93" s="266"/>
      <c r="BW93" s="266"/>
      <c r="BX93" s="266"/>
      <c r="BY93" s="266"/>
      <c r="BZ93" s="266"/>
      <c r="CA93" s="266"/>
      <c r="CB93" s="266"/>
      <c r="CC93" s="266"/>
      <c r="CD93" s="266"/>
      <c r="CE93" s="266"/>
      <c r="CF93" s="266"/>
      <c r="CG93" s="266"/>
      <c r="CH93" s="266"/>
    </row>
    <row r="94" spans="1:93" s="211" customFormat="1" ht="13.5" customHeight="1">
      <c r="A94" s="426"/>
      <c r="B94" s="297"/>
      <c r="C94" s="290"/>
      <c r="D94" s="291" t="s">
        <v>385</v>
      </c>
      <c r="E94" s="290"/>
      <c r="F94" s="292"/>
      <c r="G94" s="427"/>
      <c r="H94" s="427"/>
      <c r="I94" s="299"/>
      <c r="J94" s="266"/>
      <c r="K94" s="266"/>
      <c r="L94" s="266"/>
      <c r="M94" s="266"/>
      <c r="N94" s="266"/>
      <c r="O94" s="266"/>
      <c r="P94" s="266"/>
      <c r="Q94" s="266"/>
      <c r="R94" s="266"/>
      <c r="S94" s="266"/>
      <c r="T94" s="266"/>
      <c r="U94" s="266"/>
      <c r="V94" s="266"/>
      <c r="W94" s="266"/>
      <c r="X94" s="266"/>
      <c r="Y94" s="266"/>
      <c r="Z94" s="266"/>
      <c r="AA94" s="266"/>
      <c r="AB94" s="266"/>
      <c r="AC94" s="266"/>
      <c r="AD94" s="266"/>
      <c r="AE94" s="266"/>
      <c r="AF94" s="266"/>
      <c r="AG94" s="266"/>
      <c r="AH94" s="266"/>
      <c r="AI94" s="266"/>
      <c r="AJ94" s="266"/>
      <c r="AK94" s="266"/>
      <c r="AL94" s="266"/>
      <c r="AM94" s="266"/>
      <c r="AN94" s="266"/>
      <c r="AO94" s="266"/>
      <c r="AP94" s="266"/>
      <c r="AQ94" s="266"/>
      <c r="AR94" s="266"/>
      <c r="AS94" s="266"/>
      <c r="AT94" s="266"/>
      <c r="AU94" s="266"/>
      <c r="AV94" s="266"/>
      <c r="AW94" s="266"/>
      <c r="AX94" s="266"/>
      <c r="AY94" s="266"/>
      <c r="AZ94" s="266"/>
      <c r="BA94" s="266"/>
      <c r="BB94" s="266"/>
      <c r="BC94" s="266"/>
      <c r="BD94" s="266"/>
      <c r="BE94" s="266"/>
      <c r="BF94" s="266"/>
      <c r="BG94" s="266"/>
      <c r="BH94" s="266"/>
      <c r="BI94" s="266"/>
      <c r="BJ94" s="266"/>
      <c r="BK94" s="266"/>
      <c r="BL94" s="266"/>
      <c r="BM94" s="266"/>
      <c r="BN94" s="266"/>
      <c r="BO94" s="266"/>
      <c r="BP94" s="266"/>
      <c r="BQ94" s="266"/>
      <c r="BR94" s="266"/>
      <c r="BS94" s="266"/>
      <c r="BT94" s="266"/>
      <c r="BU94" s="266"/>
      <c r="BV94" s="266"/>
      <c r="BW94" s="266"/>
      <c r="BX94" s="266"/>
      <c r="BY94" s="266"/>
      <c r="BZ94" s="266"/>
      <c r="CA94" s="266"/>
      <c r="CB94" s="266"/>
      <c r="CC94" s="266"/>
      <c r="CD94" s="266"/>
      <c r="CE94" s="266"/>
      <c r="CF94" s="266"/>
      <c r="CG94" s="266"/>
      <c r="CH94" s="266"/>
    </row>
    <row r="95" spans="1:93" s="8" customFormat="1" ht="13.5" customHeight="1">
      <c r="A95" s="301">
        <v>23</v>
      </c>
      <c r="B95" s="302" t="s">
        <v>34</v>
      </c>
      <c r="C95" s="303">
        <v>946112116</v>
      </c>
      <c r="D95" s="303" t="s">
        <v>195</v>
      </c>
      <c r="E95" s="303" t="s">
        <v>39</v>
      </c>
      <c r="F95" s="304">
        <f>SUM(F96)</f>
        <v>1</v>
      </c>
      <c r="G95" s="305"/>
      <c r="H95" s="305">
        <f>F95*G95</f>
        <v>0</v>
      </c>
      <c r="I95" s="72" t="s">
        <v>31</v>
      </c>
      <c r="J95" s="274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3"/>
      <c r="AH95" s="203"/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  <c r="AS95" s="20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</row>
    <row r="96" spans="1:93" s="8" customFormat="1" ht="13.5" customHeight="1">
      <c r="A96" s="74"/>
      <c r="B96" s="75"/>
      <c r="C96" s="75"/>
      <c r="D96" s="307" t="s">
        <v>196</v>
      </c>
      <c r="E96" s="303"/>
      <c r="F96" s="306">
        <v>1</v>
      </c>
      <c r="G96" s="78"/>
      <c r="H96" s="78"/>
      <c r="I96" s="79"/>
      <c r="J96" s="411"/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3"/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</row>
    <row r="97" spans="1:93" s="8" customFormat="1" ht="13.5" customHeight="1">
      <c r="A97" s="301">
        <v>24</v>
      </c>
      <c r="B97" s="302" t="s">
        <v>34</v>
      </c>
      <c r="C97" s="303">
        <v>946112216</v>
      </c>
      <c r="D97" s="303" t="s">
        <v>197</v>
      </c>
      <c r="E97" s="303" t="s">
        <v>39</v>
      </c>
      <c r="F97" s="304">
        <f>SUM(F98)</f>
        <v>40</v>
      </c>
      <c r="G97" s="305"/>
      <c r="H97" s="305">
        <f>F97*G97</f>
        <v>0</v>
      </c>
      <c r="I97" s="72" t="s">
        <v>31</v>
      </c>
      <c r="J97" s="392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3"/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</row>
    <row r="98" spans="1:93" s="8" customFormat="1" ht="13.5" customHeight="1">
      <c r="A98" s="74"/>
      <c r="B98" s="75"/>
      <c r="C98" s="75"/>
      <c r="D98" s="307" t="s">
        <v>198</v>
      </c>
      <c r="E98" s="303"/>
      <c r="F98" s="306">
        <f>(40)*1</f>
        <v>40</v>
      </c>
      <c r="G98" s="78"/>
      <c r="H98" s="78"/>
      <c r="I98" s="79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3"/>
      <c r="AH98" s="203"/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</row>
    <row r="99" spans="1:93" s="8" customFormat="1" ht="13.5" customHeight="1">
      <c r="A99" s="301">
        <v>25</v>
      </c>
      <c r="B99" s="302" t="s">
        <v>34</v>
      </c>
      <c r="C99" s="303">
        <v>946112816</v>
      </c>
      <c r="D99" s="303" t="s">
        <v>199</v>
      </c>
      <c r="E99" s="303" t="s">
        <v>39</v>
      </c>
      <c r="F99" s="304">
        <f>SUM(F100)</f>
        <v>1</v>
      </c>
      <c r="G99" s="305"/>
      <c r="H99" s="305">
        <f>F99*G99</f>
        <v>0</v>
      </c>
      <c r="I99" s="72" t="s">
        <v>31</v>
      </c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</row>
    <row r="100" spans="1:93" s="8" customFormat="1" ht="13.5" customHeight="1">
      <c r="A100" s="74"/>
      <c r="B100" s="75"/>
      <c r="C100" s="75"/>
      <c r="D100" s="307" t="s">
        <v>200</v>
      </c>
      <c r="E100" s="303"/>
      <c r="F100" s="306">
        <v>1</v>
      </c>
      <c r="G100" s="78"/>
      <c r="H100" s="78"/>
      <c r="I100" s="79"/>
      <c r="J100" s="93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</row>
    <row r="101" spans="1:93" s="91" customFormat="1" ht="26.25" customHeight="1">
      <c r="A101" s="84">
        <v>26</v>
      </c>
      <c r="B101" s="85" t="s">
        <v>34</v>
      </c>
      <c r="C101" s="86">
        <v>949101111</v>
      </c>
      <c r="D101" s="87" t="s">
        <v>35</v>
      </c>
      <c r="E101" s="87" t="s">
        <v>30</v>
      </c>
      <c r="F101" s="88">
        <f>SUM(F103:F103)</f>
        <v>129.15</v>
      </c>
      <c r="G101" s="89"/>
      <c r="H101" s="90">
        <f>F101*G101</f>
        <v>0</v>
      </c>
      <c r="I101" s="72" t="s">
        <v>31</v>
      </c>
      <c r="J101" s="392"/>
    </row>
    <row r="102" spans="1:93" s="91" customFormat="1" ht="13.5" customHeight="1">
      <c r="A102" s="84"/>
      <c r="B102" s="85"/>
      <c r="C102" s="86"/>
      <c r="D102" s="92" t="s">
        <v>201</v>
      </c>
      <c r="E102" s="87"/>
      <c r="F102" s="88"/>
      <c r="G102" s="89"/>
      <c r="H102" s="90"/>
      <c r="I102" s="72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</row>
    <row r="103" spans="1:93" s="91" customFormat="1" ht="27" customHeight="1">
      <c r="A103" s="84"/>
      <c r="B103" s="85"/>
      <c r="C103" s="86"/>
      <c r="D103" s="92" t="s">
        <v>366</v>
      </c>
      <c r="E103" s="87"/>
      <c r="F103" s="94">
        <f>36.56+38.43+5.62+41.31+7.23</f>
        <v>129.15</v>
      </c>
      <c r="G103" s="89"/>
      <c r="H103" s="90"/>
      <c r="I103" s="72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/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</row>
    <row r="104" spans="1:93" s="50" customFormat="1" ht="13.5" customHeight="1">
      <c r="A104" s="95"/>
      <c r="B104" s="96"/>
      <c r="C104" s="96"/>
      <c r="D104" s="97" t="s">
        <v>36</v>
      </c>
      <c r="E104" s="96"/>
      <c r="F104" s="94"/>
      <c r="G104" s="98"/>
      <c r="H104" s="99"/>
      <c r="I104" s="82"/>
      <c r="J104" s="205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</row>
    <row r="105" spans="1:93" s="73" customFormat="1" ht="13.5" customHeight="1">
      <c r="A105" s="67">
        <v>27</v>
      </c>
      <c r="B105" s="68" t="s">
        <v>34</v>
      </c>
      <c r="C105" s="69">
        <v>952901111</v>
      </c>
      <c r="D105" s="69" t="s">
        <v>37</v>
      </c>
      <c r="E105" s="69" t="s">
        <v>30</v>
      </c>
      <c r="F105" s="100">
        <f>SUM(F107:F109)</f>
        <v>348.27</v>
      </c>
      <c r="G105" s="71"/>
      <c r="H105" s="71">
        <f>F105*G105</f>
        <v>0</v>
      </c>
      <c r="I105" s="101" t="s">
        <v>31</v>
      </c>
      <c r="J105" s="392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</row>
    <row r="106" spans="1:93" s="73" customFormat="1" ht="13.5" customHeight="1">
      <c r="A106" s="67"/>
      <c r="B106" s="68"/>
      <c r="C106" s="69"/>
      <c r="D106" s="102" t="s">
        <v>202</v>
      </c>
      <c r="E106" s="69"/>
      <c r="F106" s="103"/>
      <c r="G106" s="71"/>
      <c r="H106" s="71"/>
      <c r="I106" s="101"/>
      <c r="J106" s="392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</row>
    <row r="107" spans="1:93" s="91" customFormat="1" ht="27" customHeight="1">
      <c r="A107" s="84"/>
      <c r="B107" s="85"/>
      <c r="C107" s="86"/>
      <c r="D107" s="92" t="s">
        <v>367</v>
      </c>
      <c r="E107" s="87"/>
      <c r="F107" s="94">
        <f>36.56+38.43+5.62+41.31+7.23</f>
        <v>129.15</v>
      </c>
      <c r="G107" s="89"/>
      <c r="H107" s="90"/>
      <c r="I107" s="72"/>
      <c r="J107" s="392"/>
    </row>
    <row r="108" spans="1:93" s="91" customFormat="1" ht="27" customHeight="1">
      <c r="A108" s="84"/>
      <c r="B108" s="85"/>
      <c r="C108" s="86"/>
      <c r="D108" s="92" t="s">
        <v>397</v>
      </c>
      <c r="E108" s="87"/>
      <c r="F108" s="94">
        <f>(72.35+34.06)+(66.61)</f>
        <v>173.01999999999998</v>
      </c>
      <c r="G108" s="89"/>
      <c r="H108" s="90"/>
      <c r="I108" s="72"/>
      <c r="J108" s="294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/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</row>
    <row r="109" spans="1:93" s="91" customFormat="1" ht="27" customHeight="1">
      <c r="A109" s="84"/>
      <c r="B109" s="85"/>
      <c r="C109" s="86"/>
      <c r="D109" s="92" t="s">
        <v>203</v>
      </c>
      <c r="E109" s="87"/>
      <c r="F109" s="94">
        <f>(138.3)*1/3</f>
        <v>46.1</v>
      </c>
      <c r="G109" s="89"/>
      <c r="H109" s="90"/>
      <c r="I109" s="72"/>
      <c r="J109" s="205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</row>
    <row r="110" spans="1:93" s="73" customFormat="1" ht="13.5" customHeight="1">
      <c r="A110" s="67">
        <v>28</v>
      </c>
      <c r="B110" s="68" t="s">
        <v>34</v>
      </c>
      <c r="C110" s="69">
        <v>952901114</v>
      </c>
      <c r="D110" s="69" t="s">
        <v>204</v>
      </c>
      <c r="E110" s="69" t="s">
        <v>30</v>
      </c>
      <c r="F110" s="100">
        <f>SUM(F112:F112)</f>
        <v>209</v>
      </c>
      <c r="G110" s="71"/>
      <c r="H110" s="71">
        <f>F110*G110</f>
        <v>0</v>
      </c>
      <c r="I110" s="101" t="s">
        <v>31</v>
      </c>
      <c r="J110" s="205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</row>
    <row r="111" spans="1:93" s="73" customFormat="1" ht="13.5" customHeight="1">
      <c r="A111" s="67"/>
      <c r="B111" s="68"/>
      <c r="C111" s="69"/>
      <c r="D111" s="102" t="s">
        <v>205</v>
      </c>
      <c r="E111" s="69"/>
      <c r="F111" s="103"/>
      <c r="G111" s="71"/>
      <c r="H111" s="71"/>
      <c r="I111" s="101"/>
      <c r="J111" s="412"/>
      <c r="K111" s="203"/>
      <c r="L111" s="203"/>
      <c r="M111" s="203"/>
      <c r="N111" s="203"/>
      <c r="O111" s="203"/>
      <c r="P111" s="203"/>
      <c r="Q111" s="203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</row>
    <row r="112" spans="1:93" s="91" customFormat="1" ht="13.5" customHeight="1">
      <c r="A112" s="84"/>
      <c r="B112" s="85"/>
      <c r="C112" s="86"/>
      <c r="D112" s="92" t="s">
        <v>206</v>
      </c>
      <c r="E112" s="87"/>
      <c r="F112" s="94">
        <f>209</f>
        <v>209</v>
      </c>
      <c r="G112" s="89"/>
      <c r="H112" s="90"/>
      <c r="I112" s="72"/>
      <c r="J112" s="266"/>
      <c r="K112" s="135"/>
      <c r="L112" s="135"/>
      <c r="M112" s="135"/>
      <c r="N112" s="135"/>
      <c r="O112" s="135"/>
      <c r="P112" s="135"/>
      <c r="Q112" s="266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</row>
    <row r="113" spans="1:256" s="13" customFormat="1" ht="13.5" customHeight="1">
      <c r="A113" s="67">
        <v>29</v>
      </c>
      <c r="B113" s="68" t="s">
        <v>41</v>
      </c>
      <c r="C113" s="69" t="s">
        <v>42</v>
      </c>
      <c r="D113" s="69" t="s">
        <v>96</v>
      </c>
      <c r="E113" s="69" t="s">
        <v>43</v>
      </c>
      <c r="F113" s="100">
        <f>F114</f>
        <v>0.30499999999999999</v>
      </c>
      <c r="G113" s="130">
        <f>SUM(H115:H118)/F113</f>
        <v>0</v>
      </c>
      <c r="H113" s="71">
        <f>F113*G113</f>
        <v>0</v>
      </c>
      <c r="I113" s="131" t="s">
        <v>38</v>
      </c>
      <c r="J113" s="271"/>
      <c r="K113" s="135"/>
      <c r="L113" s="135"/>
      <c r="M113" s="135"/>
      <c r="N113" s="135"/>
      <c r="O113" s="135"/>
      <c r="P113" s="135"/>
      <c r="Q113" s="238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3"/>
      <c r="AG113" s="203"/>
      <c r="AH113" s="203"/>
      <c r="AI113" s="203"/>
      <c r="AJ113" s="203"/>
      <c r="AK113" s="203"/>
      <c r="AL113" s="203"/>
      <c r="AM113" s="203"/>
      <c r="AN113" s="203"/>
      <c r="AO113" s="203"/>
      <c r="AP113" s="203"/>
      <c r="AQ113" s="203"/>
      <c r="AR113" s="203"/>
      <c r="AS113" s="203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</row>
    <row r="114" spans="1:256" s="13" customFormat="1" ht="13.5" customHeight="1">
      <c r="A114" s="111"/>
      <c r="B114" s="112"/>
      <c r="C114" s="113"/>
      <c r="D114" s="76" t="s">
        <v>386</v>
      </c>
      <c r="E114" s="76"/>
      <c r="F114" s="308">
        <f>0.113+0.192</f>
        <v>0.30499999999999999</v>
      </c>
      <c r="G114" s="132"/>
      <c r="H114" s="133"/>
      <c r="I114" s="133"/>
      <c r="J114" s="266"/>
      <c r="K114" s="135"/>
      <c r="L114" s="135"/>
      <c r="M114" s="135"/>
      <c r="N114" s="135"/>
      <c r="O114" s="135"/>
      <c r="P114" s="135"/>
      <c r="Q114" s="266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</row>
    <row r="115" spans="1:256" s="13" customFormat="1" ht="27" customHeight="1">
      <c r="A115" s="136" t="s">
        <v>432</v>
      </c>
      <c r="B115" s="112"/>
      <c r="C115" s="113"/>
      <c r="D115" s="76" t="s">
        <v>207</v>
      </c>
      <c r="E115" s="76" t="s">
        <v>43</v>
      </c>
      <c r="F115" s="308">
        <f>F114</f>
        <v>0.30499999999999999</v>
      </c>
      <c r="G115" s="137"/>
      <c r="H115" s="138">
        <f>F115*G115</f>
        <v>0</v>
      </c>
      <c r="I115" s="134"/>
      <c r="J115" s="266"/>
      <c r="K115" s="135"/>
      <c r="L115" s="135"/>
      <c r="M115" s="135"/>
      <c r="N115" s="135"/>
      <c r="O115" s="135"/>
      <c r="P115" s="135"/>
      <c r="Q115" s="266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73"/>
      <c r="AU115" s="73"/>
      <c r="AV115" s="73"/>
      <c r="AW115" s="73"/>
      <c r="AX115" s="73"/>
      <c r="AY115" s="73"/>
      <c r="AZ115" s="73"/>
      <c r="BA115" s="73"/>
      <c r="BB115" s="73"/>
      <c r="BC115" s="73"/>
      <c r="BD115" s="73"/>
      <c r="BE115" s="73"/>
      <c r="BF115" s="73"/>
      <c r="BG115" s="73"/>
      <c r="BH115" s="73"/>
      <c r="BI115" s="73"/>
      <c r="BJ115" s="73"/>
      <c r="BK115" s="73"/>
      <c r="BL115" s="73"/>
      <c r="BM115" s="73"/>
      <c r="BN115" s="73"/>
      <c r="BO115" s="73"/>
      <c r="BP115" s="73"/>
      <c r="BQ115" s="73"/>
      <c r="BR115" s="73"/>
      <c r="BS115" s="73"/>
      <c r="BT115" s="73"/>
      <c r="BU115" s="73"/>
      <c r="BV115" s="73"/>
      <c r="BW115" s="73"/>
      <c r="BX115" s="73"/>
      <c r="BY115" s="73"/>
      <c r="BZ115" s="73"/>
      <c r="CA115" s="73"/>
      <c r="CB115" s="73"/>
      <c r="CC115" s="73"/>
      <c r="CD115" s="73"/>
      <c r="CE115" s="73"/>
      <c r="CF115" s="73"/>
      <c r="CG115" s="73"/>
      <c r="CH115" s="73"/>
      <c r="CI115" s="73"/>
      <c r="CJ115" s="73"/>
      <c r="CK115" s="73"/>
      <c r="CL115" s="73"/>
      <c r="CM115" s="73"/>
      <c r="CN115" s="73"/>
      <c r="CO115" s="73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</row>
    <row r="116" spans="1:256" s="13" customFormat="1" ht="13.5" customHeight="1">
      <c r="A116" s="136" t="s">
        <v>433</v>
      </c>
      <c r="B116" s="112"/>
      <c r="C116" s="113"/>
      <c r="D116" s="76" t="s">
        <v>44</v>
      </c>
      <c r="E116" s="76" t="s">
        <v>43</v>
      </c>
      <c r="F116" s="308">
        <f>F113</f>
        <v>0.30499999999999999</v>
      </c>
      <c r="G116" s="137"/>
      <c r="H116" s="139">
        <f>F116*G116</f>
        <v>0</v>
      </c>
      <c r="I116" s="142"/>
      <c r="J116" s="266"/>
      <c r="K116" s="135"/>
      <c r="L116" s="135"/>
      <c r="M116" s="135"/>
      <c r="N116" s="135"/>
      <c r="O116" s="135"/>
      <c r="P116" s="135"/>
      <c r="Q116" s="266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</row>
    <row r="117" spans="1:256" s="13" customFormat="1" ht="27" customHeight="1">
      <c r="A117" s="136" t="s">
        <v>434</v>
      </c>
      <c r="B117" s="112"/>
      <c r="C117" s="113"/>
      <c r="D117" s="76" t="s">
        <v>45</v>
      </c>
      <c r="E117" s="76" t="s">
        <v>43</v>
      </c>
      <c r="F117" s="308">
        <f>9*F114</f>
        <v>2.7450000000000001</v>
      </c>
      <c r="G117" s="137"/>
      <c r="H117" s="139">
        <f>F117*G117</f>
        <v>0</v>
      </c>
      <c r="I117" s="142"/>
      <c r="J117" s="266"/>
      <c r="K117" s="135"/>
      <c r="L117" s="135"/>
      <c r="M117" s="135"/>
      <c r="N117" s="135"/>
      <c r="O117" s="135"/>
      <c r="P117" s="135"/>
      <c r="Q117" s="266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38"/>
      <c r="CB117" s="38"/>
      <c r="CC117" s="38"/>
      <c r="CD117" s="38"/>
      <c r="CE117" s="38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</row>
    <row r="118" spans="1:256" s="13" customFormat="1" ht="27" customHeight="1">
      <c r="A118" s="136" t="s">
        <v>435</v>
      </c>
      <c r="B118" s="112"/>
      <c r="C118" s="113"/>
      <c r="D118" s="76" t="s">
        <v>46</v>
      </c>
      <c r="E118" s="76" t="s">
        <v>43</v>
      </c>
      <c r="F118" s="308">
        <f>F116</f>
        <v>0.30499999999999999</v>
      </c>
      <c r="G118" s="137"/>
      <c r="H118" s="139">
        <f>F118*G118</f>
        <v>0</v>
      </c>
      <c r="I118" s="109"/>
      <c r="J118" s="148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38"/>
      <c r="BZ118" s="38"/>
      <c r="CA118" s="38"/>
      <c r="CB118" s="38"/>
      <c r="CC118" s="38"/>
      <c r="CD118" s="38"/>
      <c r="CE118" s="38"/>
      <c r="CF118" s="38"/>
      <c r="CG118" s="38"/>
      <c r="CH118" s="38"/>
      <c r="CI118" s="38"/>
      <c r="CJ118" s="38"/>
      <c r="CK118" s="38"/>
      <c r="CL118" s="38"/>
      <c r="CM118" s="38"/>
      <c r="CN118" s="38"/>
      <c r="CO118" s="38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</row>
    <row r="119" spans="1:256" s="13" customFormat="1" ht="40.5" customHeight="1">
      <c r="A119" s="111"/>
      <c r="B119" s="112"/>
      <c r="C119" s="113"/>
      <c r="D119" s="76" t="s">
        <v>47</v>
      </c>
      <c r="E119" s="76"/>
      <c r="G119" s="141"/>
      <c r="H119" s="71"/>
      <c r="I119" s="109"/>
      <c r="J119" s="41"/>
      <c r="K119" s="149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M119" s="38"/>
      <c r="BN119" s="38"/>
      <c r="BO119" s="38"/>
      <c r="BP119" s="38"/>
      <c r="BQ119" s="38"/>
      <c r="BR119" s="38"/>
      <c r="BS119" s="38"/>
      <c r="BT119" s="38"/>
      <c r="BU119" s="38"/>
      <c r="BV119" s="38"/>
      <c r="BW119" s="38"/>
      <c r="BX119" s="38"/>
      <c r="BY119" s="38"/>
      <c r="BZ119" s="38"/>
      <c r="CA119" s="38"/>
      <c r="CB119" s="38"/>
      <c r="CC119" s="38"/>
      <c r="CD119" s="38"/>
      <c r="CE119" s="38"/>
      <c r="CF119" s="38"/>
      <c r="CG119" s="38"/>
      <c r="CH119" s="38"/>
      <c r="CI119" s="38"/>
      <c r="CJ119" s="38"/>
      <c r="CK119" s="38"/>
      <c r="CL119" s="38"/>
      <c r="CM119" s="38"/>
      <c r="CN119" s="38"/>
      <c r="CO119" s="38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</row>
    <row r="120" spans="1:256" s="48" customFormat="1" ht="13.5" customHeight="1">
      <c r="A120" s="143"/>
      <c r="B120" s="144"/>
      <c r="C120" s="144" t="s">
        <v>48</v>
      </c>
      <c r="D120" s="144" t="s">
        <v>10</v>
      </c>
      <c r="E120" s="144"/>
      <c r="F120" s="145"/>
      <c r="G120" s="146"/>
      <c r="H120" s="146">
        <f>SUM(H121:H123)</f>
        <v>0</v>
      </c>
      <c r="I120" s="147"/>
      <c r="J120" s="212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/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BJ120" s="41"/>
      <c r="BK120" s="41"/>
      <c r="BL120" s="41"/>
      <c r="BM120" s="41"/>
      <c r="BN120" s="41"/>
      <c r="BO120" s="41"/>
      <c r="BP120" s="41"/>
      <c r="BQ120" s="41"/>
      <c r="BR120" s="41"/>
      <c r="BS120" s="41"/>
      <c r="BT120" s="41"/>
      <c r="BU120" s="41"/>
      <c r="BV120" s="41"/>
      <c r="BW120" s="41"/>
      <c r="BX120" s="41"/>
      <c r="BY120" s="41"/>
      <c r="BZ120" s="41"/>
      <c r="CA120" s="41"/>
      <c r="CB120" s="41"/>
      <c r="CC120" s="41"/>
      <c r="CD120" s="41"/>
      <c r="CE120" s="41"/>
      <c r="CF120" s="41"/>
      <c r="CG120" s="41"/>
      <c r="CH120" s="41"/>
      <c r="CI120" s="41"/>
      <c r="CJ120" s="41"/>
      <c r="CK120" s="41"/>
      <c r="CL120" s="41"/>
      <c r="CM120" s="41"/>
      <c r="CN120" s="41"/>
      <c r="CO120" s="41"/>
    </row>
    <row r="121" spans="1:256" s="48" customFormat="1" ht="13.5" customHeight="1">
      <c r="A121" s="84">
        <v>30</v>
      </c>
      <c r="B121" s="85" t="s">
        <v>29</v>
      </c>
      <c r="C121" s="87">
        <v>998018001</v>
      </c>
      <c r="D121" s="105" t="s">
        <v>208</v>
      </c>
      <c r="E121" s="106" t="s">
        <v>43</v>
      </c>
      <c r="F121" s="119">
        <v>44.621000000000002</v>
      </c>
      <c r="G121" s="90"/>
      <c r="H121" s="90">
        <f>F121*G121</f>
        <v>0</v>
      </c>
      <c r="I121" s="72" t="s">
        <v>31</v>
      </c>
      <c r="J121" s="150"/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/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41"/>
      <c r="AU121" s="41"/>
      <c r="AV121" s="41"/>
      <c r="AW121" s="41"/>
      <c r="AX121" s="41"/>
      <c r="AY121" s="41"/>
      <c r="AZ121" s="41"/>
      <c r="BA121" s="41"/>
      <c r="BB121" s="41"/>
      <c r="BC121" s="41"/>
      <c r="BD121" s="41"/>
      <c r="BE121" s="41"/>
      <c r="BF121" s="41"/>
      <c r="BG121" s="41"/>
      <c r="BH121" s="41"/>
      <c r="BI121" s="41"/>
      <c r="BJ121" s="41"/>
      <c r="BK121" s="41"/>
      <c r="BL121" s="41"/>
      <c r="BM121" s="41"/>
      <c r="BN121" s="41"/>
      <c r="BO121" s="41"/>
      <c r="BP121" s="41"/>
      <c r="BQ121" s="41"/>
      <c r="BR121" s="41"/>
      <c r="BS121" s="41"/>
      <c r="BT121" s="41"/>
      <c r="BU121" s="41"/>
      <c r="BV121" s="41"/>
      <c r="BW121" s="41"/>
      <c r="BX121" s="41"/>
      <c r="BY121" s="41"/>
      <c r="BZ121" s="41"/>
      <c r="CA121" s="41"/>
      <c r="CB121" s="41"/>
      <c r="CC121" s="41"/>
      <c r="CD121" s="41"/>
      <c r="CE121" s="41"/>
      <c r="CF121" s="41"/>
      <c r="CG121" s="41"/>
      <c r="CH121" s="41"/>
      <c r="CI121" s="41"/>
      <c r="CJ121" s="41"/>
      <c r="CK121" s="41"/>
      <c r="CL121" s="41"/>
      <c r="CM121" s="41"/>
      <c r="CN121" s="41"/>
      <c r="CO121" s="41"/>
    </row>
    <row r="122" spans="1:256" s="43" customFormat="1" ht="13.5" customHeight="1">
      <c r="A122" s="84">
        <v>31</v>
      </c>
      <c r="B122" s="87" t="s">
        <v>50</v>
      </c>
      <c r="C122" s="87" t="s">
        <v>51</v>
      </c>
      <c r="D122" s="87" t="s">
        <v>52</v>
      </c>
      <c r="E122" s="87" t="s">
        <v>53</v>
      </c>
      <c r="F122" s="88">
        <f>F123</f>
        <v>10</v>
      </c>
      <c r="G122" s="90"/>
      <c r="H122" s="90">
        <f>F122*G122</f>
        <v>0</v>
      </c>
      <c r="I122" s="72" t="s">
        <v>31</v>
      </c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</row>
    <row r="123" spans="1:256" s="43" customFormat="1" ht="27" customHeight="1">
      <c r="A123" s="84"/>
      <c r="B123" s="87"/>
      <c r="C123" s="151"/>
      <c r="D123" s="115" t="s">
        <v>54</v>
      </c>
      <c r="E123" s="151"/>
      <c r="F123" s="152">
        <v>10</v>
      </c>
      <c r="G123" s="153"/>
      <c r="H123" s="153"/>
      <c r="I123" s="154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</row>
    <row r="124" spans="1:256" s="41" customFormat="1" ht="21" customHeight="1">
      <c r="A124" s="143"/>
      <c r="B124" s="144"/>
      <c r="C124" s="144" t="s">
        <v>11</v>
      </c>
      <c r="D124" s="144" t="s">
        <v>12</v>
      </c>
      <c r="E124" s="144"/>
      <c r="F124" s="155"/>
      <c r="G124" s="146"/>
      <c r="H124" s="146">
        <f>H125+H142+H153+H178+H202+H259+H273+H293+H310+H366</f>
        <v>0</v>
      </c>
      <c r="I124" s="147"/>
    </row>
    <row r="125" spans="1:256" s="8" customFormat="1" ht="13.5" customHeight="1">
      <c r="A125" s="239"/>
      <c r="B125" s="222"/>
      <c r="C125" s="222" t="s">
        <v>209</v>
      </c>
      <c r="D125" s="222" t="s">
        <v>156</v>
      </c>
      <c r="E125" s="222"/>
      <c r="F125" s="223"/>
      <c r="G125" s="78"/>
      <c r="H125" s="224">
        <f>SUM(H131:H141,H126:H128)</f>
        <v>0</v>
      </c>
      <c r="I125" s="109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73"/>
      <c r="BM125" s="73"/>
      <c r="BN125" s="73"/>
      <c r="BO125" s="73"/>
      <c r="BP125" s="73"/>
      <c r="BQ125" s="73"/>
      <c r="BR125" s="73"/>
      <c r="BS125" s="73"/>
      <c r="BT125" s="73"/>
      <c r="BU125" s="73"/>
      <c r="BV125" s="73"/>
      <c r="BW125" s="73"/>
      <c r="BX125" s="73"/>
      <c r="BY125" s="73"/>
      <c r="BZ125" s="73"/>
      <c r="CA125" s="73"/>
      <c r="CB125" s="73"/>
      <c r="CC125" s="73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3"/>
      <c r="CV125" s="73"/>
      <c r="CW125" s="73"/>
      <c r="CX125" s="73"/>
      <c r="CY125" s="73"/>
      <c r="CZ125" s="73"/>
      <c r="DA125" s="73"/>
      <c r="DB125" s="73"/>
      <c r="DC125" s="73"/>
      <c r="DD125" s="73"/>
      <c r="DE125" s="73"/>
      <c r="DF125" s="73"/>
      <c r="DG125" s="73"/>
      <c r="DH125" s="73"/>
      <c r="DI125" s="73"/>
      <c r="DJ125" s="73"/>
      <c r="DK125" s="73"/>
      <c r="DL125" s="73"/>
      <c r="DM125" s="73"/>
      <c r="DN125" s="73"/>
      <c r="DO125" s="73"/>
      <c r="DP125" s="73"/>
      <c r="DQ125" s="73"/>
      <c r="DR125" s="73"/>
      <c r="DS125" s="73"/>
      <c r="DT125" s="73"/>
      <c r="DU125" s="73"/>
      <c r="DV125" s="73"/>
      <c r="DW125" s="73"/>
      <c r="DX125" s="73"/>
      <c r="DY125" s="73"/>
      <c r="DZ125" s="73"/>
      <c r="EA125" s="73"/>
      <c r="EB125" s="73"/>
      <c r="EC125" s="73"/>
      <c r="ED125" s="73"/>
      <c r="EE125" s="73"/>
      <c r="EF125" s="73"/>
      <c r="EG125" s="73"/>
      <c r="EH125" s="73"/>
      <c r="EI125" s="73"/>
      <c r="EJ125" s="73"/>
      <c r="EK125" s="73"/>
      <c r="EL125" s="73"/>
      <c r="EM125" s="73"/>
      <c r="EN125" s="73"/>
      <c r="EO125" s="73"/>
      <c r="EP125" s="73"/>
      <c r="EQ125" s="73"/>
      <c r="ER125" s="73"/>
      <c r="ES125" s="73"/>
      <c r="ET125" s="73"/>
      <c r="EU125" s="73"/>
      <c r="EV125" s="73"/>
      <c r="EW125" s="73"/>
      <c r="EX125" s="73"/>
      <c r="EY125" s="73"/>
      <c r="EZ125" s="73"/>
      <c r="FA125" s="73"/>
      <c r="FB125" s="73"/>
      <c r="FC125" s="73"/>
      <c r="FD125" s="73"/>
      <c r="FE125" s="73"/>
      <c r="FF125" s="73"/>
      <c r="FG125" s="73"/>
      <c r="FH125" s="73"/>
      <c r="FI125" s="73"/>
      <c r="FJ125" s="73"/>
      <c r="FK125" s="73"/>
      <c r="FL125" s="73"/>
      <c r="FM125" s="73"/>
      <c r="FN125" s="73"/>
      <c r="FO125" s="73"/>
      <c r="FP125" s="73"/>
      <c r="FQ125" s="73"/>
      <c r="FR125" s="73"/>
      <c r="FS125" s="73"/>
      <c r="FT125" s="73"/>
      <c r="FU125" s="73"/>
      <c r="FV125" s="73"/>
      <c r="FW125" s="73"/>
      <c r="FX125" s="73"/>
      <c r="FY125" s="73"/>
      <c r="FZ125" s="73"/>
      <c r="GA125" s="73"/>
      <c r="GB125" s="73"/>
      <c r="GC125" s="73"/>
      <c r="GD125" s="73"/>
      <c r="GE125" s="73"/>
      <c r="GF125" s="73"/>
      <c r="GG125" s="73"/>
      <c r="GH125" s="73"/>
      <c r="GI125" s="73"/>
      <c r="GJ125" s="73"/>
      <c r="GK125" s="73"/>
      <c r="GL125" s="73"/>
      <c r="GM125" s="73"/>
      <c r="GN125" s="73"/>
      <c r="GO125" s="73"/>
      <c r="GP125" s="73"/>
      <c r="GQ125" s="73"/>
      <c r="GR125" s="73"/>
      <c r="GS125" s="73"/>
      <c r="GT125" s="73"/>
      <c r="GU125" s="73"/>
      <c r="GV125" s="73"/>
      <c r="GW125" s="73"/>
      <c r="GX125" s="73"/>
      <c r="GY125" s="73"/>
      <c r="GZ125" s="73"/>
      <c r="HA125" s="73"/>
      <c r="HB125" s="73"/>
      <c r="HC125" s="73"/>
      <c r="HD125" s="73"/>
      <c r="HE125" s="73"/>
      <c r="HF125" s="73"/>
      <c r="HG125" s="73"/>
      <c r="HH125" s="73"/>
      <c r="HI125" s="73"/>
      <c r="HJ125" s="73"/>
      <c r="HK125" s="73"/>
      <c r="HL125" s="73"/>
      <c r="HM125" s="73"/>
      <c r="HN125" s="73"/>
      <c r="HO125" s="73"/>
      <c r="HP125" s="73"/>
    </row>
    <row r="126" spans="1:256" s="13" customFormat="1" ht="13.5" customHeight="1">
      <c r="A126" s="67">
        <v>32</v>
      </c>
      <c r="B126" s="69">
        <v>711</v>
      </c>
      <c r="C126" s="69" t="s">
        <v>210</v>
      </c>
      <c r="D126" s="69" t="s">
        <v>211</v>
      </c>
      <c r="E126" s="69" t="s">
        <v>30</v>
      </c>
      <c r="F126" s="100">
        <f>SUM(F132:F133)</f>
        <v>291.2</v>
      </c>
      <c r="G126" s="107">
        <f>SUM(H129:H130)/F126</f>
        <v>0</v>
      </c>
      <c r="H126" s="71">
        <f>F126*G126</f>
        <v>0</v>
      </c>
      <c r="I126" s="101" t="s">
        <v>38</v>
      </c>
      <c r="J126" s="346"/>
      <c r="K126" s="347"/>
      <c r="L126" s="347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311"/>
      <c r="FQ126" s="311"/>
      <c r="FR126" s="311"/>
      <c r="FS126" s="311"/>
      <c r="FT126" s="311"/>
      <c r="FU126" s="311"/>
      <c r="FV126" s="311"/>
      <c r="FW126" s="311"/>
      <c r="FX126" s="311"/>
      <c r="FY126" s="311"/>
      <c r="FZ126" s="311"/>
      <c r="GA126" s="311"/>
      <c r="GB126" s="311"/>
      <c r="GC126" s="311"/>
      <c r="GD126" s="311"/>
      <c r="GE126" s="311"/>
      <c r="GF126" s="311"/>
      <c r="GG126" s="311"/>
      <c r="GH126" s="311"/>
      <c r="GI126" s="311"/>
      <c r="GJ126" s="311"/>
      <c r="GK126" s="311"/>
      <c r="GL126" s="311"/>
      <c r="GM126" s="311"/>
      <c r="GN126" s="311"/>
      <c r="GO126" s="311"/>
      <c r="GP126" s="311"/>
      <c r="GQ126" s="311"/>
      <c r="GR126" s="311"/>
      <c r="GS126" s="311"/>
      <c r="GT126" s="311"/>
      <c r="GU126" s="311"/>
      <c r="GV126" s="311"/>
      <c r="GW126" s="311"/>
      <c r="GX126" s="311"/>
      <c r="GY126" s="311"/>
      <c r="GZ126" s="311"/>
      <c r="HA126" s="311"/>
      <c r="HB126" s="311"/>
      <c r="HC126" s="311"/>
      <c r="HD126" s="311"/>
      <c r="HE126" s="311"/>
      <c r="HF126" s="311"/>
      <c r="HG126" s="311"/>
      <c r="HH126" s="311"/>
      <c r="HI126" s="311"/>
      <c r="HJ126" s="311"/>
      <c r="HK126" s="311"/>
      <c r="HL126" s="311"/>
      <c r="HM126" s="311"/>
      <c r="HN126" s="311"/>
      <c r="HO126" s="311"/>
      <c r="HP126" s="311"/>
      <c r="HQ126" s="311"/>
      <c r="HR126" s="311"/>
      <c r="HS126" s="311"/>
      <c r="HT126" s="311"/>
      <c r="HU126" s="311"/>
      <c r="HV126" s="311"/>
      <c r="HW126" s="311"/>
      <c r="HX126" s="311"/>
      <c r="HY126" s="311"/>
      <c r="HZ126" s="311"/>
      <c r="IA126" s="311"/>
      <c r="IB126" s="311"/>
      <c r="IC126" s="311"/>
      <c r="ID126" s="311"/>
      <c r="IE126" s="311"/>
      <c r="IF126" s="311"/>
      <c r="IG126" s="311"/>
      <c r="IH126" s="311"/>
      <c r="II126" s="311"/>
      <c r="IJ126" s="311"/>
      <c r="IK126" s="311"/>
      <c r="IL126" s="311"/>
      <c r="IM126" s="311"/>
      <c r="IN126" s="311"/>
      <c r="IO126" s="311"/>
      <c r="IP126" s="311"/>
      <c r="IQ126" s="311"/>
      <c r="IR126" s="311"/>
      <c r="IS126" s="311"/>
      <c r="IT126" s="311"/>
      <c r="IU126" s="311"/>
      <c r="IV126" s="311"/>
    </row>
    <row r="127" spans="1:256" s="13" customFormat="1" ht="13.5" customHeight="1">
      <c r="A127" s="67"/>
      <c r="B127" s="69"/>
      <c r="C127" s="69"/>
      <c r="D127" s="76" t="s">
        <v>212</v>
      </c>
      <c r="E127" s="69"/>
      <c r="F127" s="100"/>
      <c r="G127" s="107"/>
      <c r="H127" s="71"/>
      <c r="I127" s="101"/>
      <c r="J127" s="346"/>
      <c r="K127" s="347"/>
      <c r="L127" s="347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311"/>
      <c r="FQ127" s="311"/>
      <c r="FR127" s="311"/>
      <c r="FS127" s="311"/>
      <c r="FT127" s="311"/>
      <c r="FU127" s="311"/>
      <c r="FV127" s="311"/>
      <c r="FW127" s="311"/>
      <c r="FX127" s="311"/>
      <c r="FY127" s="311"/>
      <c r="FZ127" s="311"/>
      <c r="GA127" s="311"/>
      <c r="GB127" s="311"/>
      <c r="GC127" s="311"/>
      <c r="GD127" s="311"/>
      <c r="GE127" s="311"/>
      <c r="GF127" s="311"/>
      <c r="GG127" s="311"/>
      <c r="GH127" s="311"/>
      <c r="GI127" s="311"/>
      <c r="GJ127" s="311"/>
      <c r="GK127" s="311"/>
      <c r="GL127" s="311"/>
      <c r="GM127" s="311"/>
      <c r="GN127" s="311"/>
      <c r="GO127" s="311"/>
      <c r="GP127" s="311"/>
      <c r="GQ127" s="311"/>
      <c r="GR127" s="311"/>
      <c r="GS127" s="311"/>
      <c r="GT127" s="311"/>
      <c r="GU127" s="311"/>
      <c r="GV127" s="311"/>
      <c r="GW127" s="311"/>
      <c r="GX127" s="311"/>
      <c r="GY127" s="311"/>
      <c r="GZ127" s="311"/>
      <c r="HA127" s="311"/>
      <c r="HB127" s="311"/>
      <c r="HC127" s="311"/>
      <c r="HD127" s="311"/>
      <c r="HE127" s="311"/>
      <c r="HF127" s="311"/>
      <c r="HG127" s="311"/>
      <c r="HH127" s="311"/>
      <c r="HI127" s="311"/>
      <c r="HJ127" s="311"/>
      <c r="HK127" s="311"/>
      <c r="HL127" s="311"/>
      <c r="HM127" s="311"/>
      <c r="HN127" s="311"/>
      <c r="HO127" s="311"/>
      <c r="HP127" s="311"/>
      <c r="HQ127" s="311"/>
      <c r="HR127" s="311"/>
      <c r="HS127" s="311"/>
      <c r="HT127" s="311"/>
      <c r="HU127" s="311"/>
      <c r="HV127" s="311"/>
      <c r="HW127" s="311"/>
      <c r="HX127" s="311"/>
      <c r="HY127" s="311"/>
      <c r="HZ127" s="311"/>
      <c r="IA127" s="311"/>
      <c r="IB127" s="311"/>
      <c r="IC127" s="311"/>
      <c r="ID127" s="311"/>
      <c r="IE127" s="311"/>
      <c r="IF127" s="311"/>
      <c r="IG127" s="311"/>
      <c r="IH127" s="311"/>
      <c r="II127" s="311"/>
      <c r="IJ127" s="311"/>
      <c r="IK127" s="311"/>
      <c r="IL127" s="311"/>
      <c r="IM127" s="311"/>
      <c r="IN127" s="311"/>
      <c r="IO127" s="311"/>
      <c r="IP127" s="311"/>
      <c r="IQ127" s="311"/>
      <c r="IR127" s="311"/>
      <c r="IS127" s="311"/>
      <c r="IT127" s="311"/>
      <c r="IU127" s="311"/>
      <c r="IV127" s="311"/>
    </row>
    <row r="128" spans="1:256" s="13" customFormat="1" ht="27" customHeight="1">
      <c r="A128" s="109"/>
      <c r="B128" s="68"/>
      <c r="C128" s="69"/>
      <c r="D128" s="76" t="s">
        <v>213</v>
      </c>
      <c r="E128" s="109"/>
      <c r="F128" s="77"/>
      <c r="G128" s="138"/>
      <c r="H128" s="138"/>
      <c r="I128" s="101"/>
      <c r="J128" s="348"/>
      <c r="K128" s="203"/>
      <c r="L128" s="203"/>
      <c r="M128" s="203"/>
      <c r="N128" s="349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73"/>
      <c r="BF128" s="73"/>
      <c r="BG128" s="73"/>
      <c r="BH128" s="73"/>
      <c r="BI128" s="73"/>
      <c r="BJ128" s="73"/>
      <c r="BK128" s="73"/>
      <c r="BL128" s="73"/>
      <c r="BM128" s="73"/>
      <c r="BN128" s="73"/>
      <c r="BO128" s="73"/>
      <c r="BP128" s="73"/>
      <c r="BQ128" s="73"/>
      <c r="BR128" s="73"/>
      <c r="BS128" s="73"/>
      <c r="BT128" s="73"/>
      <c r="BU128" s="73"/>
      <c r="BV128" s="73"/>
      <c r="BW128" s="73"/>
      <c r="BX128" s="73"/>
      <c r="BY128" s="73"/>
      <c r="BZ128" s="73"/>
      <c r="CA128" s="73"/>
      <c r="CB128" s="73"/>
      <c r="CC128" s="73"/>
      <c r="CD128" s="73"/>
      <c r="CE128" s="73"/>
      <c r="CF128" s="73"/>
      <c r="CG128" s="73"/>
      <c r="CH128" s="73"/>
      <c r="CI128" s="73"/>
      <c r="CJ128" s="73"/>
      <c r="CK128" s="73"/>
      <c r="CL128" s="73"/>
      <c r="CM128" s="73"/>
      <c r="CN128" s="73"/>
      <c r="CO128" s="73"/>
      <c r="CP128" s="73"/>
      <c r="CQ128" s="73"/>
      <c r="CR128" s="73"/>
      <c r="CS128" s="73"/>
      <c r="CT128" s="73"/>
      <c r="CU128" s="73"/>
      <c r="CV128" s="73"/>
      <c r="CW128" s="73"/>
      <c r="CX128" s="73"/>
      <c r="CY128" s="73"/>
      <c r="CZ128" s="73"/>
      <c r="DA128" s="73"/>
      <c r="DB128" s="73"/>
      <c r="DC128" s="73"/>
      <c r="DD128" s="73"/>
      <c r="DE128" s="73"/>
      <c r="DF128" s="73"/>
      <c r="DG128" s="73"/>
      <c r="DH128" s="73"/>
      <c r="DI128" s="73"/>
      <c r="DJ128" s="73"/>
      <c r="DK128" s="73"/>
      <c r="DL128" s="73"/>
      <c r="DM128" s="73"/>
      <c r="DN128" s="73"/>
      <c r="DO128" s="73"/>
      <c r="DP128" s="73"/>
      <c r="DQ128" s="73"/>
      <c r="DR128" s="73"/>
      <c r="DS128" s="73"/>
      <c r="DT128" s="73"/>
      <c r="DU128" s="73"/>
      <c r="DV128" s="73"/>
      <c r="DW128" s="73"/>
      <c r="DX128" s="73"/>
      <c r="DY128" s="73"/>
      <c r="DZ128" s="73"/>
      <c r="EA128" s="73"/>
      <c r="EB128" s="73"/>
      <c r="EC128" s="73"/>
      <c r="ED128" s="73"/>
      <c r="EE128" s="73"/>
      <c r="EF128" s="73"/>
      <c r="EG128" s="73"/>
      <c r="EH128" s="73"/>
      <c r="EI128" s="73"/>
      <c r="EJ128" s="73"/>
      <c r="EK128" s="73"/>
      <c r="EL128" s="73"/>
      <c r="EM128" s="73"/>
      <c r="EN128" s="73"/>
      <c r="EO128" s="73"/>
      <c r="EP128" s="73"/>
      <c r="EQ128" s="73"/>
      <c r="ER128" s="73"/>
      <c r="ES128" s="73"/>
      <c r="ET128" s="73"/>
      <c r="EU128" s="73"/>
      <c r="EV128" s="73"/>
      <c r="EW128" s="73"/>
      <c r="EX128" s="73"/>
      <c r="EY128" s="73"/>
      <c r="EZ128" s="73"/>
      <c r="FA128" s="73"/>
      <c r="FB128" s="73"/>
      <c r="FC128" s="73"/>
      <c r="FD128" s="73"/>
      <c r="FE128" s="73"/>
      <c r="FF128" s="73"/>
      <c r="FG128" s="73"/>
      <c r="FH128" s="73"/>
      <c r="FI128" s="73"/>
      <c r="FJ128" s="73"/>
      <c r="FK128" s="73"/>
      <c r="FL128" s="73"/>
      <c r="FM128" s="73"/>
      <c r="FN128" s="73"/>
      <c r="FO128" s="73"/>
      <c r="FP128" s="73"/>
      <c r="FQ128" s="73"/>
      <c r="FR128" s="73"/>
      <c r="FS128" s="73"/>
      <c r="FT128" s="73"/>
      <c r="FU128" s="73"/>
      <c r="FV128" s="73"/>
      <c r="FW128" s="73"/>
      <c r="FX128" s="73"/>
      <c r="FY128" s="73"/>
      <c r="FZ128" s="73"/>
      <c r="GA128" s="73"/>
      <c r="GB128" s="73"/>
      <c r="GC128" s="73"/>
      <c r="GD128" s="73"/>
      <c r="GE128" s="73"/>
      <c r="GF128" s="73"/>
      <c r="GG128" s="73"/>
      <c r="GH128" s="73"/>
      <c r="GI128" s="73"/>
      <c r="GJ128" s="73"/>
      <c r="GK128" s="73"/>
      <c r="GL128" s="73"/>
      <c r="GM128" s="73"/>
      <c r="GN128" s="73"/>
      <c r="GO128" s="73"/>
      <c r="GP128" s="73"/>
      <c r="GQ128" s="73"/>
      <c r="GR128" s="73"/>
      <c r="GS128" s="73"/>
      <c r="GT128" s="73"/>
      <c r="GU128" s="73"/>
      <c r="GV128" s="73"/>
      <c r="GW128" s="73"/>
      <c r="GX128" s="73"/>
      <c r="GY128" s="73"/>
      <c r="GZ128" s="73"/>
      <c r="HA128" s="73"/>
      <c r="HB128" s="73"/>
      <c r="HC128" s="73"/>
      <c r="HD128" s="73"/>
      <c r="HE128" s="73"/>
      <c r="HF128" s="73"/>
      <c r="HG128" s="73"/>
      <c r="HH128" s="73"/>
      <c r="HI128" s="73"/>
      <c r="HJ128" s="73"/>
      <c r="HK128" s="73"/>
      <c r="HL128" s="73"/>
      <c r="HM128" s="73"/>
      <c r="HN128" s="73"/>
      <c r="HO128" s="73"/>
      <c r="HP128" s="73"/>
      <c r="HQ128" s="73"/>
      <c r="HR128" s="73"/>
      <c r="HS128" s="73"/>
      <c r="HT128" s="73"/>
      <c r="HU128" s="73"/>
      <c r="HV128" s="73"/>
      <c r="HW128" s="73"/>
      <c r="HX128" s="73"/>
      <c r="HY128" s="73"/>
      <c r="HZ128" s="73"/>
      <c r="IA128" s="73"/>
      <c r="IB128" s="73"/>
      <c r="IC128" s="73"/>
      <c r="ID128" s="73"/>
      <c r="IE128" s="73"/>
      <c r="IF128" s="73"/>
      <c r="IG128" s="73"/>
      <c r="IH128" s="73"/>
      <c r="II128" s="73"/>
      <c r="IJ128" s="73"/>
      <c r="IK128" s="73"/>
      <c r="IL128" s="73"/>
      <c r="IM128" s="73"/>
      <c r="IN128" s="73"/>
      <c r="IO128" s="73"/>
      <c r="IP128" s="73"/>
      <c r="IQ128" s="73"/>
      <c r="IR128" s="73"/>
      <c r="IS128" s="73"/>
      <c r="IT128" s="73"/>
      <c r="IU128" s="73"/>
      <c r="IV128" s="73"/>
    </row>
    <row r="129" spans="1:256" s="13" customFormat="1" ht="13.5" customHeight="1">
      <c r="A129" s="136" t="s">
        <v>436</v>
      </c>
      <c r="B129" s="68"/>
      <c r="C129" s="69"/>
      <c r="D129" s="76" t="s">
        <v>214</v>
      </c>
      <c r="E129" s="76" t="s">
        <v>30</v>
      </c>
      <c r="F129" s="77">
        <v>291.2</v>
      </c>
      <c r="G129" s="312"/>
      <c r="H129" s="138">
        <f>F129*G129</f>
        <v>0</v>
      </c>
      <c r="I129" s="101"/>
      <c r="J129" s="350"/>
      <c r="K129" s="351"/>
      <c r="L129" s="351"/>
      <c r="M129" s="351"/>
      <c r="N129" s="352"/>
      <c r="O129" s="351"/>
      <c r="P129" s="351"/>
      <c r="Q129" s="35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73"/>
      <c r="BF129" s="73"/>
      <c r="BG129" s="73"/>
      <c r="BH129" s="73"/>
      <c r="BI129" s="73"/>
      <c r="BJ129" s="73"/>
      <c r="BK129" s="73"/>
      <c r="BL129" s="73"/>
      <c r="BM129" s="73"/>
      <c r="BN129" s="73"/>
      <c r="BO129" s="73"/>
      <c r="BP129" s="73"/>
      <c r="BQ129" s="73"/>
      <c r="BR129" s="73"/>
      <c r="BS129" s="73"/>
      <c r="BT129" s="73"/>
      <c r="BU129" s="73"/>
      <c r="BV129" s="73"/>
      <c r="BW129" s="73"/>
      <c r="BX129" s="73"/>
      <c r="BY129" s="73"/>
      <c r="BZ129" s="73"/>
      <c r="CA129" s="73"/>
      <c r="CB129" s="73"/>
      <c r="CC129" s="73"/>
      <c r="CD129" s="73"/>
      <c r="CE129" s="73"/>
      <c r="CF129" s="73"/>
      <c r="CG129" s="73"/>
      <c r="CH129" s="73"/>
      <c r="CI129" s="73"/>
      <c r="CJ129" s="73"/>
      <c r="CK129" s="73"/>
      <c r="CL129" s="73"/>
      <c r="CM129" s="73"/>
      <c r="CN129" s="73"/>
      <c r="CO129" s="73"/>
      <c r="CP129" s="73"/>
      <c r="CQ129" s="73"/>
      <c r="CR129" s="73"/>
      <c r="CS129" s="73"/>
      <c r="CT129" s="73"/>
      <c r="CU129" s="73"/>
      <c r="CV129" s="73"/>
      <c r="CW129" s="73"/>
      <c r="CX129" s="73"/>
      <c r="CY129" s="73"/>
      <c r="CZ129" s="73"/>
      <c r="DA129" s="73"/>
      <c r="DB129" s="73"/>
      <c r="DC129" s="73"/>
      <c r="DD129" s="73"/>
      <c r="DE129" s="73"/>
      <c r="DF129" s="73"/>
      <c r="DG129" s="73"/>
      <c r="DH129" s="73"/>
      <c r="DI129" s="73"/>
      <c r="DJ129" s="73"/>
      <c r="DK129" s="73"/>
      <c r="DL129" s="73"/>
      <c r="DM129" s="73"/>
      <c r="DN129" s="73"/>
      <c r="DO129" s="73"/>
      <c r="DP129" s="73"/>
      <c r="DQ129" s="73"/>
      <c r="DR129" s="73"/>
      <c r="DS129" s="73"/>
      <c r="DT129" s="73"/>
      <c r="DU129" s="73"/>
      <c r="DV129" s="73"/>
      <c r="DW129" s="73"/>
      <c r="DX129" s="73"/>
      <c r="DY129" s="73"/>
      <c r="DZ129" s="73"/>
      <c r="EA129" s="73"/>
      <c r="EB129" s="73"/>
      <c r="EC129" s="73"/>
      <c r="ED129" s="73"/>
      <c r="EE129" s="73"/>
      <c r="EF129" s="73"/>
      <c r="EG129" s="73"/>
      <c r="EH129" s="73"/>
      <c r="EI129" s="73"/>
      <c r="EJ129" s="73"/>
      <c r="EK129" s="73"/>
      <c r="EL129" s="73"/>
      <c r="EM129" s="73"/>
      <c r="EN129" s="73"/>
      <c r="EO129" s="73"/>
      <c r="EP129" s="73"/>
      <c r="EQ129" s="73"/>
      <c r="ER129" s="73"/>
      <c r="ES129" s="73"/>
      <c r="ET129" s="73"/>
      <c r="EU129" s="73"/>
      <c r="EV129" s="73"/>
      <c r="EW129" s="73"/>
      <c r="EX129" s="73"/>
      <c r="EY129" s="73"/>
      <c r="EZ129" s="73"/>
      <c r="FA129" s="73"/>
      <c r="FB129" s="73"/>
      <c r="FC129" s="73"/>
      <c r="FD129" s="73"/>
      <c r="FE129" s="73"/>
      <c r="FF129" s="73"/>
      <c r="FG129" s="73"/>
      <c r="FH129" s="73"/>
      <c r="FI129" s="73"/>
      <c r="FJ129" s="73"/>
      <c r="FK129" s="73"/>
      <c r="FL129" s="73"/>
      <c r="FM129" s="73"/>
      <c r="FN129" s="73"/>
      <c r="FO129" s="73"/>
      <c r="FP129" s="73"/>
      <c r="FQ129" s="73"/>
      <c r="FR129" s="73"/>
      <c r="FS129" s="73"/>
      <c r="FT129" s="73"/>
      <c r="FU129" s="73"/>
      <c r="FV129" s="73"/>
      <c r="FW129" s="73"/>
      <c r="FX129" s="73"/>
      <c r="FY129" s="73"/>
      <c r="FZ129" s="73"/>
      <c r="GA129" s="73"/>
      <c r="GB129" s="73"/>
      <c r="GC129" s="73"/>
      <c r="GD129" s="73"/>
      <c r="GE129" s="73"/>
      <c r="GF129" s="73"/>
      <c r="GG129" s="73"/>
      <c r="GH129" s="73"/>
      <c r="GI129" s="73"/>
      <c r="GJ129" s="73"/>
      <c r="GK129" s="73"/>
      <c r="GL129" s="73"/>
      <c r="GM129" s="73"/>
      <c r="GN129" s="73"/>
      <c r="GO129" s="73"/>
      <c r="GP129" s="73"/>
      <c r="GQ129" s="73"/>
      <c r="GR129" s="73"/>
      <c r="GS129" s="73"/>
      <c r="GT129" s="73"/>
      <c r="GU129" s="73"/>
      <c r="GV129" s="73"/>
      <c r="GW129" s="73"/>
      <c r="GX129" s="73"/>
      <c r="GY129" s="73"/>
      <c r="GZ129" s="73"/>
      <c r="HA129" s="73"/>
      <c r="HB129" s="73"/>
      <c r="HC129" s="73"/>
      <c r="HD129" s="73"/>
      <c r="HE129" s="73"/>
      <c r="HF129" s="73"/>
      <c r="HG129" s="73"/>
      <c r="HH129" s="73"/>
      <c r="HI129" s="73"/>
      <c r="HJ129" s="73"/>
      <c r="HK129" s="73"/>
      <c r="HL129" s="73"/>
      <c r="HM129" s="73"/>
      <c r="HN129" s="73"/>
      <c r="HO129" s="73"/>
      <c r="HP129" s="73"/>
      <c r="HQ129" s="73"/>
      <c r="HR129" s="73"/>
      <c r="HS129" s="73"/>
      <c r="HT129" s="73"/>
      <c r="HU129" s="73"/>
      <c r="HV129" s="73"/>
      <c r="HW129" s="73"/>
      <c r="HX129" s="73"/>
      <c r="HY129" s="73"/>
      <c r="HZ129" s="73"/>
      <c r="IA129" s="73"/>
      <c r="IB129" s="73"/>
      <c r="IC129" s="73"/>
      <c r="ID129" s="73"/>
      <c r="IE129" s="73"/>
      <c r="IF129" s="73"/>
      <c r="IG129" s="73"/>
      <c r="IH129" s="73"/>
      <c r="II129" s="73"/>
      <c r="IJ129" s="73"/>
      <c r="IK129" s="73"/>
      <c r="IL129" s="73"/>
      <c r="IM129" s="73"/>
      <c r="IN129" s="73"/>
      <c r="IO129" s="73"/>
      <c r="IP129" s="73"/>
      <c r="IQ129" s="73"/>
      <c r="IR129" s="73"/>
      <c r="IS129" s="73"/>
      <c r="IT129" s="73"/>
      <c r="IU129" s="73"/>
      <c r="IV129" s="73"/>
    </row>
    <row r="130" spans="1:256" s="13" customFormat="1" ht="13.5" customHeight="1">
      <c r="A130" s="136" t="s">
        <v>437</v>
      </c>
      <c r="B130" s="68"/>
      <c r="C130" s="69"/>
      <c r="D130" s="76" t="s">
        <v>215</v>
      </c>
      <c r="E130" s="76" t="s">
        <v>30</v>
      </c>
      <c r="F130" s="77">
        <v>349.45</v>
      </c>
      <c r="G130" s="312"/>
      <c r="H130" s="138">
        <f>F130*G130</f>
        <v>0</v>
      </c>
      <c r="I130" s="101"/>
      <c r="J130" s="354"/>
      <c r="K130" s="355"/>
      <c r="L130" s="203"/>
      <c r="M130" s="203"/>
      <c r="N130" s="203"/>
      <c r="O130" s="203"/>
      <c r="P130" s="203"/>
      <c r="Q130" s="353"/>
      <c r="R130" s="203"/>
      <c r="S130" s="203"/>
      <c r="T130" s="276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73"/>
      <c r="BM130" s="73"/>
      <c r="BN130" s="73"/>
      <c r="BO130" s="73"/>
      <c r="BP130" s="73"/>
      <c r="BQ130" s="73"/>
      <c r="BR130" s="73"/>
      <c r="BS130" s="73"/>
      <c r="BT130" s="73"/>
      <c r="BU130" s="73"/>
      <c r="BV130" s="73"/>
      <c r="BW130" s="73"/>
      <c r="BX130" s="73"/>
      <c r="BY130" s="73"/>
      <c r="BZ130" s="73"/>
      <c r="CA130" s="73"/>
      <c r="CB130" s="73"/>
      <c r="CC130" s="73"/>
      <c r="CD130" s="73"/>
      <c r="CE130" s="73"/>
      <c r="CF130" s="73"/>
      <c r="CG130" s="73"/>
      <c r="CH130" s="73"/>
      <c r="CI130" s="73"/>
      <c r="CJ130" s="73"/>
      <c r="CK130" s="73"/>
      <c r="CL130" s="73"/>
      <c r="CM130" s="73"/>
      <c r="CN130" s="73"/>
      <c r="CO130" s="73"/>
      <c r="CP130" s="73"/>
      <c r="CQ130" s="73"/>
      <c r="CR130" s="73"/>
      <c r="CS130" s="73"/>
      <c r="CT130" s="73"/>
      <c r="CU130" s="73"/>
      <c r="CV130" s="73"/>
      <c r="CW130" s="73"/>
      <c r="CX130" s="73"/>
      <c r="CY130" s="73"/>
      <c r="CZ130" s="73"/>
      <c r="DA130" s="73"/>
      <c r="DB130" s="73"/>
      <c r="DC130" s="73"/>
      <c r="DD130" s="73"/>
      <c r="DE130" s="73"/>
      <c r="DF130" s="73"/>
      <c r="DG130" s="73"/>
      <c r="DH130" s="73"/>
      <c r="DI130" s="73"/>
      <c r="DJ130" s="73"/>
      <c r="DK130" s="73"/>
      <c r="DL130" s="73"/>
      <c r="DM130" s="73"/>
      <c r="DN130" s="73"/>
      <c r="DO130" s="73"/>
      <c r="DP130" s="73"/>
      <c r="DQ130" s="73"/>
      <c r="DR130" s="73"/>
      <c r="DS130" s="73"/>
      <c r="DT130" s="73"/>
      <c r="DU130" s="73"/>
      <c r="DV130" s="73"/>
      <c r="DW130" s="73"/>
      <c r="DX130" s="73"/>
      <c r="DY130" s="73"/>
      <c r="DZ130" s="73"/>
      <c r="EA130" s="73"/>
      <c r="EB130" s="73"/>
      <c r="EC130" s="73"/>
      <c r="ED130" s="73"/>
      <c r="EE130" s="73"/>
      <c r="EF130" s="73"/>
      <c r="EG130" s="73"/>
      <c r="EH130" s="73"/>
      <c r="EI130" s="73"/>
      <c r="EJ130" s="73"/>
      <c r="EK130" s="73"/>
      <c r="EL130" s="73"/>
      <c r="EM130" s="73"/>
      <c r="EN130" s="73"/>
      <c r="EO130" s="73"/>
      <c r="EP130" s="73"/>
      <c r="EQ130" s="73"/>
      <c r="ER130" s="73"/>
      <c r="ES130" s="73"/>
      <c r="ET130" s="73"/>
      <c r="EU130" s="73"/>
      <c r="EV130" s="73"/>
      <c r="EW130" s="73"/>
      <c r="EX130" s="73"/>
      <c r="EY130" s="73"/>
      <c r="EZ130" s="73"/>
      <c r="FA130" s="73"/>
      <c r="FB130" s="73"/>
      <c r="FC130" s="73"/>
      <c r="FD130" s="73"/>
      <c r="FE130" s="73"/>
      <c r="FF130" s="73"/>
      <c r="FG130" s="73"/>
      <c r="FH130" s="73"/>
      <c r="FI130" s="73"/>
      <c r="FJ130" s="73"/>
      <c r="FK130" s="73"/>
      <c r="FL130" s="73"/>
      <c r="FM130" s="73"/>
      <c r="FN130" s="73"/>
      <c r="FO130" s="73"/>
      <c r="FP130" s="73"/>
      <c r="FQ130" s="73"/>
      <c r="FR130" s="73"/>
      <c r="FS130" s="73"/>
      <c r="FT130" s="73"/>
      <c r="FU130" s="73"/>
      <c r="FV130" s="73"/>
      <c r="FW130" s="73"/>
      <c r="FX130" s="73"/>
      <c r="FY130" s="73"/>
      <c r="FZ130" s="73"/>
      <c r="GA130" s="73"/>
      <c r="GB130" s="73"/>
      <c r="GC130" s="73"/>
      <c r="GD130" s="73"/>
      <c r="GE130" s="73"/>
      <c r="GF130" s="73"/>
      <c r="GG130" s="73"/>
      <c r="GH130" s="73"/>
      <c r="GI130" s="73"/>
      <c r="GJ130" s="73"/>
      <c r="GK130" s="73"/>
      <c r="GL130" s="73"/>
      <c r="GM130" s="73"/>
      <c r="GN130" s="73"/>
      <c r="GO130" s="73"/>
      <c r="GP130" s="73"/>
      <c r="GQ130" s="73"/>
      <c r="GR130" s="73"/>
      <c r="GS130" s="73"/>
      <c r="GT130" s="73"/>
      <c r="GU130" s="73"/>
      <c r="GV130" s="73"/>
      <c r="GW130" s="73"/>
      <c r="GX130" s="73"/>
      <c r="GY130" s="73"/>
      <c r="GZ130" s="73"/>
      <c r="HA130" s="73"/>
      <c r="HB130" s="73"/>
      <c r="HC130" s="73"/>
      <c r="HD130" s="73"/>
      <c r="HE130" s="73"/>
      <c r="HF130" s="73"/>
      <c r="HG130" s="73"/>
      <c r="HH130" s="73"/>
      <c r="HI130" s="73"/>
      <c r="HJ130" s="73"/>
      <c r="HK130" s="73"/>
      <c r="HL130" s="73"/>
      <c r="HM130" s="73"/>
      <c r="HN130" s="73"/>
      <c r="HO130" s="73"/>
      <c r="HP130" s="73"/>
      <c r="HQ130" s="73"/>
      <c r="HR130" s="73"/>
      <c r="HS130" s="73"/>
      <c r="HT130" s="73"/>
      <c r="HU130" s="73"/>
      <c r="HV130" s="73"/>
      <c r="HW130" s="73"/>
      <c r="HX130" s="73"/>
      <c r="HY130" s="73"/>
      <c r="HZ130" s="73"/>
      <c r="IA130" s="73"/>
      <c r="IB130" s="73"/>
      <c r="IC130" s="73"/>
      <c r="ID130" s="73"/>
      <c r="IE130" s="73"/>
      <c r="IF130" s="73"/>
      <c r="IG130" s="73"/>
      <c r="IH130" s="73"/>
      <c r="II130" s="73"/>
      <c r="IJ130" s="73"/>
      <c r="IK130" s="73"/>
      <c r="IL130" s="73"/>
      <c r="IM130" s="73"/>
      <c r="IN130" s="73"/>
      <c r="IO130" s="73"/>
      <c r="IP130" s="73"/>
      <c r="IQ130" s="73"/>
      <c r="IR130" s="73"/>
      <c r="IS130" s="73"/>
      <c r="IT130" s="73"/>
      <c r="IU130" s="73"/>
      <c r="IV130" s="73"/>
    </row>
    <row r="131" spans="1:256" s="13" customFormat="1" ht="27" customHeight="1">
      <c r="A131" s="309"/>
      <c r="B131" s="68"/>
      <c r="C131" s="69"/>
      <c r="D131" s="76" t="s">
        <v>216</v>
      </c>
      <c r="E131" s="69"/>
      <c r="F131" s="77"/>
      <c r="G131" s="71"/>
      <c r="H131" s="71"/>
      <c r="I131" s="101"/>
      <c r="J131" s="313"/>
      <c r="K131" s="356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3"/>
      <c r="AY131" s="73"/>
      <c r="AZ131" s="73"/>
      <c r="BA131" s="73"/>
      <c r="BB131" s="73"/>
      <c r="BC131" s="73"/>
      <c r="BD131" s="73"/>
      <c r="BE131" s="73"/>
      <c r="BF131" s="73"/>
      <c r="BG131" s="73"/>
      <c r="BH131" s="73"/>
      <c r="BI131" s="73"/>
      <c r="BJ131" s="73"/>
      <c r="BK131" s="73"/>
      <c r="BL131" s="73"/>
      <c r="BM131" s="73"/>
      <c r="BN131" s="73"/>
      <c r="BO131" s="73"/>
      <c r="BP131" s="73"/>
      <c r="BQ131" s="73"/>
      <c r="BR131" s="73"/>
      <c r="BS131" s="73"/>
      <c r="BT131" s="73"/>
      <c r="BU131" s="73"/>
      <c r="BV131" s="73"/>
      <c r="BW131" s="73"/>
      <c r="BX131" s="73"/>
      <c r="BY131" s="73"/>
      <c r="BZ131" s="73"/>
      <c r="CA131" s="73"/>
      <c r="CB131" s="73"/>
      <c r="CC131" s="73"/>
      <c r="CD131" s="73"/>
      <c r="CE131" s="73"/>
      <c r="CF131" s="73"/>
      <c r="CG131" s="73"/>
      <c r="CH131" s="73"/>
      <c r="CI131" s="73"/>
      <c r="CJ131" s="73"/>
      <c r="CK131" s="73"/>
      <c r="CL131" s="73"/>
      <c r="CM131" s="73"/>
      <c r="CN131" s="73"/>
      <c r="CO131" s="73"/>
      <c r="CP131" s="73"/>
      <c r="CQ131" s="73"/>
      <c r="CR131" s="73"/>
      <c r="CS131" s="73"/>
      <c r="CT131" s="73"/>
      <c r="CU131" s="73"/>
      <c r="CV131" s="73"/>
      <c r="CW131" s="73"/>
      <c r="CX131" s="73"/>
      <c r="CY131" s="73"/>
      <c r="CZ131" s="73"/>
      <c r="DA131" s="73"/>
      <c r="DB131" s="73"/>
      <c r="DC131" s="73"/>
      <c r="DD131" s="73"/>
      <c r="DE131" s="73"/>
      <c r="DF131" s="73"/>
      <c r="DG131" s="73"/>
      <c r="DH131" s="73"/>
      <c r="DI131" s="73"/>
      <c r="DJ131" s="73"/>
      <c r="DK131" s="73"/>
      <c r="DL131" s="73"/>
      <c r="DM131" s="73"/>
      <c r="DN131" s="73"/>
      <c r="DO131" s="73"/>
      <c r="DP131" s="73"/>
      <c r="DQ131" s="73"/>
      <c r="DR131" s="73"/>
      <c r="DS131" s="73"/>
      <c r="DT131" s="73"/>
      <c r="DU131" s="73"/>
      <c r="DV131" s="73"/>
      <c r="DW131" s="73"/>
      <c r="DX131" s="73"/>
      <c r="DY131" s="73"/>
      <c r="DZ131" s="73"/>
      <c r="EA131" s="73"/>
      <c r="EB131" s="73"/>
      <c r="EC131" s="73"/>
      <c r="ED131" s="73"/>
      <c r="EE131" s="73"/>
      <c r="EF131" s="73"/>
      <c r="EG131" s="73"/>
      <c r="EH131" s="73"/>
      <c r="EI131" s="73"/>
      <c r="EJ131" s="73"/>
      <c r="EK131" s="73"/>
      <c r="EL131" s="73"/>
      <c r="EM131" s="73"/>
      <c r="EN131" s="73"/>
      <c r="EO131" s="73"/>
      <c r="EP131" s="73"/>
      <c r="EQ131" s="73"/>
      <c r="ER131" s="73"/>
      <c r="ES131" s="73"/>
      <c r="ET131" s="73"/>
      <c r="EU131" s="73"/>
      <c r="EV131" s="73"/>
      <c r="EW131" s="73"/>
      <c r="EX131" s="73"/>
      <c r="EY131" s="73"/>
      <c r="EZ131" s="73"/>
      <c r="FA131" s="73"/>
      <c r="FB131" s="73"/>
      <c r="FC131" s="73"/>
      <c r="FD131" s="73"/>
      <c r="FE131" s="73"/>
      <c r="FF131" s="73"/>
      <c r="FG131" s="73"/>
      <c r="FH131" s="73"/>
      <c r="FI131" s="73"/>
      <c r="FJ131" s="73"/>
      <c r="FK131" s="73"/>
      <c r="FL131" s="73"/>
      <c r="FM131" s="73"/>
      <c r="FN131" s="73"/>
      <c r="FO131" s="73"/>
      <c r="FP131" s="73"/>
      <c r="FQ131" s="73"/>
      <c r="FR131" s="73"/>
      <c r="FS131" s="73"/>
      <c r="FT131" s="73"/>
      <c r="FU131" s="73"/>
      <c r="FV131" s="73"/>
      <c r="FW131" s="73"/>
      <c r="FX131" s="73"/>
      <c r="FY131" s="73"/>
      <c r="FZ131" s="73"/>
      <c r="GA131" s="73"/>
      <c r="GB131" s="73"/>
      <c r="GC131" s="73"/>
      <c r="GD131" s="73"/>
      <c r="GE131" s="73"/>
      <c r="GF131" s="73"/>
      <c r="GG131" s="73"/>
      <c r="GH131" s="73"/>
      <c r="GI131" s="73"/>
      <c r="GJ131" s="73"/>
      <c r="GK131" s="73"/>
      <c r="GL131" s="73"/>
      <c r="GM131" s="73"/>
      <c r="GN131" s="73"/>
      <c r="GO131" s="73"/>
      <c r="GP131" s="73"/>
      <c r="GQ131" s="73"/>
      <c r="GR131" s="73"/>
      <c r="GS131" s="73"/>
      <c r="GT131" s="73"/>
      <c r="GU131" s="73"/>
      <c r="GV131" s="73"/>
      <c r="GW131" s="73"/>
      <c r="GX131" s="73"/>
      <c r="GY131" s="73"/>
      <c r="GZ131" s="73"/>
      <c r="HA131" s="73"/>
      <c r="HB131" s="73"/>
      <c r="HC131" s="73"/>
      <c r="HD131" s="73"/>
      <c r="HE131" s="73"/>
      <c r="HF131" s="73"/>
      <c r="HG131" s="73"/>
      <c r="HH131" s="73"/>
      <c r="HI131" s="73"/>
      <c r="HJ131" s="73"/>
      <c r="HK131" s="73"/>
      <c r="HL131" s="73"/>
      <c r="HM131" s="73"/>
      <c r="HN131" s="73"/>
      <c r="HO131" s="73"/>
      <c r="HP131" s="73"/>
      <c r="HQ131" s="73"/>
      <c r="HR131" s="73"/>
      <c r="HS131" s="73"/>
      <c r="HT131" s="73"/>
      <c r="HU131" s="73"/>
      <c r="HV131" s="73"/>
      <c r="HW131" s="73"/>
      <c r="HX131" s="73"/>
      <c r="HY131" s="73"/>
      <c r="HZ131" s="73"/>
      <c r="IA131" s="73"/>
      <c r="IB131" s="73"/>
      <c r="IC131" s="73"/>
      <c r="ID131" s="73"/>
      <c r="IE131" s="73"/>
      <c r="IF131" s="73"/>
      <c r="IG131" s="73"/>
      <c r="IH131" s="73"/>
      <c r="II131" s="73"/>
      <c r="IJ131" s="73"/>
      <c r="IK131" s="73"/>
      <c r="IL131" s="73"/>
      <c r="IM131" s="73"/>
      <c r="IN131" s="73"/>
      <c r="IO131" s="73"/>
      <c r="IP131" s="73"/>
      <c r="IQ131" s="73"/>
      <c r="IR131" s="73"/>
      <c r="IS131" s="73"/>
      <c r="IT131" s="73"/>
      <c r="IU131" s="73"/>
      <c r="IV131" s="73"/>
    </row>
    <row r="132" spans="1:256" s="13" customFormat="1" ht="13.5" customHeight="1">
      <c r="A132" s="309"/>
      <c r="B132" s="68"/>
      <c r="C132" s="69"/>
      <c r="D132" s="76" t="s">
        <v>398</v>
      </c>
      <c r="E132" s="69"/>
      <c r="F132" s="77">
        <f>(209)*1.3</f>
        <v>271.7</v>
      </c>
      <c r="G132" s="71"/>
      <c r="H132" s="71"/>
      <c r="I132" s="101"/>
      <c r="J132" s="209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73"/>
      <c r="BN132" s="73"/>
      <c r="BO132" s="73"/>
      <c r="BP132" s="73"/>
      <c r="BQ132" s="73"/>
      <c r="BR132" s="73"/>
      <c r="BS132" s="73"/>
      <c r="BT132" s="73"/>
      <c r="BU132" s="73"/>
      <c r="BV132" s="73"/>
      <c r="BW132" s="73"/>
      <c r="BX132" s="73"/>
      <c r="BY132" s="73"/>
      <c r="BZ132" s="73"/>
      <c r="CA132" s="73"/>
      <c r="CB132" s="73"/>
      <c r="CC132" s="73"/>
      <c r="CD132" s="73"/>
      <c r="CE132" s="73"/>
      <c r="CF132" s="73"/>
      <c r="CG132" s="73"/>
      <c r="CH132" s="73"/>
      <c r="CI132" s="73"/>
      <c r="CJ132" s="73"/>
      <c r="CK132" s="73"/>
      <c r="CL132" s="73"/>
      <c r="CM132" s="73"/>
      <c r="CN132" s="73"/>
      <c r="CO132" s="73"/>
      <c r="CP132" s="73"/>
      <c r="CQ132" s="73"/>
      <c r="CR132" s="73"/>
      <c r="CS132" s="73"/>
      <c r="CT132" s="73"/>
      <c r="CU132" s="73"/>
      <c r="CV132" s="73"/>
      <c r="CW132" s="73"/>
      <c r="CX132" s="73"/>
      <c r="CY132" s="73"/>
      <c r="CZ132" s="73"/>
      <c r="DA132" s="73"/>
      <c r="DB132" s="73"/>
      <c r="DC132" s="73"/>
      <c r="DD132" s="73"/>
      <c r="DE132" s="73"/>
      <c r="DF132" s="73"/>
      <c r="DG132" s="73"/>
      <c r="DH132" s="73"/>
      <c r="DI132" s="73"/>
      <c r="DJ132" s="73"/>
      <c r="DK132" s="73"/>
      <c r="DL132" s="73"/>
      <c r="DM132" s="73"/>
      <c r="DN132" s="73"/>
      <c r="DO132" s="73"/>
      <c r="DP132" s="73"/>
      <c r="DQ132" s="73"/>
      <c r="DR132" s="73"/>
      <c r="DS132" s="73"/>
      <c r="DT132" s="73"/>
      <c r="DU132" s="73"/>
      <c r="DV132" s="73"/>
      <c r="DW132" s="73"/>
      <c r="DX132" s="73"/>
      <c r="DY132" s="73"/>
      <c r="DZ132" s="73"/>
      <c r="EA132" s="73"/>
      <c r="EB132" s="73"/>
      <c r="EC132" s="73"/>
      <c r="ED132" s="73"/>
      <c r="EE132" s="73"/>
      <c r="EF132" s="73"/>
      <c r="EG132" s="73"/>
      <c r="EH132" s="73"/>
      <c r="EI132" s="73"/>
      <c r="EJ132" s="73"/>
      <c r="EK132" s="73"/>
      <c r="EL132" s="73"/>
      <c r="EM132" s="73"/>
      <c r="EN132" s="73"/>
      <c r="EO132" s="73"/>
      <c r="EP132" s="73"/>
      <c r="EQ132" s="73"/>
      <c r="ER132" s="73"/>
      <c r="ES132" s="73"/>
      <c r="ET132" s="73"/>
      <c r="EU132" s="73"/>
      <c r="EV132" s="73"/>
      <c r="EW132" s="73"/>
      <c r="EX132" s="73"/>
      <c r="EY132" s="73"/>
      <c r="EZ132" s="73"/>
      <c r="FA132" s="73"/>
      <c r="FB132" s="73"/>
      <c r="FC132" s="73"/>
      <c r="FD132" s="73"/>
      <c r="FE132" s="73"/>
      <c r="FF132" s="73"/>
      <c r="FG132" s="73"/>
      <c r="FH132" s="73"/>
      <c r="FI132" s="73"/>
      <c r="FJ132" s="73"/>
      <c r="FK132" s="73"/>
      <c r="FL132" s="73"/>
      <c r="FM132" s="73"/>
      <c r="FN132" s="73"/>
      <c r="FO132" s="73"/>
      <c r="FP132" s="73"/>
      <c r="FQ132" s="73"/>
      <c r="FR132" s="73"/>
      <c r="FS132" s="73"/>
      <c r="FT132" s="73"/>
      <c r="FU132" s="73"/>
      <c r="FV132" s="73"/>
      <c r="FW132" s="73"/>
      <c r="FX132" s="73"/>
      <c r="FY132" s="73"/>
      <c r="FZ132" s="73"/>
      <c r="GA132" s="73"/>
      <c r="GB132" s="73"/>
      <c r="GC132" s="73"/>
      <c r="GD132" s="73"/>
      <c r="GE132" s="73"/>
      <c r="GF132" s="73"/>
      <c r="GG132" s="73"/>
      <c r="GH132" s="73"/>
      <c r="GI132" s="73"/>
      <c r="GJ132" s="73"/>
      <c r="GK132" s="73"/>
      <c r="GL132" s="73"/>
      <c r="GM132" s="73"/>
      <c r="GN132" s="73"/>
      <c r="GO132" s="73"/>
      <c r="GP132" s="73"/>
      <c r="GQ132" s="73"/>
      <c r="GR132" s="73"/>
      <c r="GS132" s="73"/>
      <c r="GT132" s="73"/>
      <c r="GU132" s="73"/>
      <c r="GV132" s="73"/>
      <c r="GW132" s="73"/>
      <c r="GX132" s="73"/>
      <c r="GY132" s="73"/>
      <c r="GZ132" s="73"/>
      <c r="HA132" s="73"/>
      <c r="HB132" s="73"/>
      <c r="HC132" s="73"/>
      <c r="HD132" s="73"/>
      <c r="HE132" s="73"/>
      <c r="HF132" s="73"/>
      <c r="HG132" s="73"/>
      <c r="HH132" s="73"/>
      <c r="HI132" s="73"/>
      <c r="HJ132" s="73"/>
      <c r="HK132" s="73"/>
      <c r="HL132" s="73"/>
      <c r="HM132" s="73"/>
      <c r="HN132" s="73"/>
      <c r="HO132" s="73"/>
      <c r="HP132" s="73"/>
      <c r="HQ132" s="73"/>
      <c r="HR132" s="73"/>
      <c r="HS132" s="73"/>
      <c r="HT132" s="73"/>
      <c r="HU132" s="73"/>
      <c r="HV132" s="73"/>
      <c r="HW132" s="73"/>
      <c r="HX132" s="73"/>
      <c r="HY132" s="73"/>
      <c r="HZ132" s="73"/>
      <c r="IA132" s="73"/>
      <c r="IB132" s="73"/>
      <c r="IC132" s="73"/>
      <c r="ID132" s="73"/>
      <c r="IE132" s="73"/>
      <c r="IF132" s="73"/>
      <c r="IG132" s="73"/>
      <c r="IH132" s="73"/>
      <c r="II132" s="73"/>
      <c r="IJ132" s="73"/>
      <c r="IK132" s="73"/>
      <c r="IL132" s="73"/>
      <c r="IM132" s="73"/>
      <c r="IN132" s="73"/>
      <c r="IO132" s="73"/>
      <c r="IP132" s="73"/>
      <c r="IQ132" s="73"/>
      <c r="IR132" s="73"/>
      <c r="IS132" s="73"/>
      <c r="IT132" s="73"/>
      <c r="IU132" s="73"/>
      <c r="IV132" s="73"/>
    </row>
    <row r="133" spans="1:256" s="13" customFormat="1" ht="13.5" customHeight="1">
      <c r="A133" s="309"/>
      <c r="B133" s="68"/>
      <c r="C133" s="69"/>
      <c r="D133" s="76" t="s">
        <v>399</v>
      </c>
      <c r="E133" s="69"/>
      <c r="F133" s="77">
        <f>(15)*1.3</f>
        <v>19.5</v>
      </c>
      <c r="G133" s="71"/>
      <c r="H133" s="71"/>
      <c r="I133" s="101"/>
      <c r="J133" s="209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  <c r="BA133" s="73"/>
      <c r="BB133" s="73"/>
      <c r="BC133" s="73"/>
      <c r="BD133" s="73"/>
      <c r="BE133" s="73"/>
      <c r="BF133" s="73"/>
      <c r="BG133" s="73"/>
      <c r="BH133" s="73"/>
      <c r="BI133" s="73"/>
      <c r="BJ133" s="73"/>
      <c r="BK133" s="73"/>
      <c r="BL133" s="73"/>
      <c r="BM133" s="73"/>
      <c r="BN133" s="73"/>
      <c r="BO133" s="73"/>
      <c r="BP133" s="73"/>
      <c r="BQ133" s="73"/>
      <c r="BR133" s="73"/>
      <c r="BS133" s="73"/>
      <c r="BT133" s="73"/>
      <c r="BU133" s="73"/>
      <c r="BV133" s="73"/>
      <c r="BW133" s="73"/>
      <c r="BX133" s="73"/>
      <c r="BY133" s="73"/>
      <c r="BZ133" s="73"/>
      <c r="CA133" s="73"/>
      <c r="CB133" s="73"/>
      <c r="CC133" s="73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  <c r="CU133" s="73"/>
      <c r="CV133" s="73"/>
      <c r="CW133" s="73"/>
      <c r="CX133" s="73"/>
      <c r="CY133" s="73"/>
      <c r="CZ133" s="73"/>
      <c r="DA133" s="73"/>
      <c r="DB133" s="73"/>
      <c r="DC133" s="73"/>
      <c r="DD133" s="73"/>
      <c r="DE133" s="73"/>
      <c r="DF133" s="73"/>
      <c r="DG133" s="73"/>
      <c r="DH133" s="73"/>
      <c r="DI133" s="73"/>
      <c r="DJ133" s="73"/>
      <c r="DK133" s="73"/>
      <c r="DL133" s="73"/>
      <c r="DM133" s="73"/>
      <c r="DN133" s="73"/>
      <c r="DO133" s="73"/>
      <c r="DP133" s="73"/>
      <c r="DQ133" s="73"/>
      <c r="DR133" s="73"/>
      <c r="DS133" s="73"/>
      <c r="DT133" s="73"/>
      <c r="DU133" s="73"/>
      <c r="DV133" s="73"/>
      <c r="DW133" s="73"/>
      <c r="DX133" s="73"/>
      <c r="DY133" s="73"/>
      <c r="DZ133" s="73"/>
      <c r="EA133" s="73"/>
      <c r="EB133" s="73"/>
      <c r="EC133" s="73"/>
      <c r="ED133" s="73"/>
      <c r="EE133" s="73"/>
      <c r="EF133" s="73"/>
      <c r="EG133" s="73"/>
      <c r="EH133" s="73"/>
      <c r="EI133" s="73"/>
      <c r="EJ133" s="73"/>
      <c r="EK133" s="73"/>
      <c r="EL133" s="73"/>
      <c r="EM133" s="73"/>
      <c r="EN133" s="73"/>
      <c r="EO133" s="73"/>
      <c r="EP133" s="73"/>
      <c r="EQ133" s="73"/>
      <c r="ER133" s="73"/>
      <c r="ES133" s="73"/>
      <c r="ET133" s="73"/>
      <c r="EU133" s="73"/>
      <c r="EV133" s="73"/>
      <c r="EW133" s="73"/>
      <c r="EX133" s="73"/>
      <c r="EY133" s="73"/>
      <c r="EZ133" s="73"/>
      <c r="FA133" s="73"/>
      <c r="FB133" s="73"/>
      <c r="FC133" s="73"/>
      <c r="FD133" s="73"/>
      <c r="FE133" s="73"/>
      <c r="FF133" s="73"/>
      <c r="FG133" s="73"/>
      <c r="FH133" s="73"/>
      <c r="FI133" s="73"/>
      <c r="FJ133" s="73"/>
      <c r="FK133" s="73"/>
      <c r="FL133" s="73"/>
      <c r="FM133" s="73"/>
      <c r="FN133" s="73"/>
      <c r="FO133" s="73"/>
      <c r="FP133" s="73"/>
      <c r="FQ133" s="73"/>
      <c r="FR133" s="73"/>
      <c r="FS133" s="73"/>
      <c r="FT133" s="73"/>
      <c r="FU133" s="73"/>
      <c r="FV133" s="73"/>
      <c r="FW133" s="73"/>
      <c r="FX133" s="73"/>
      <c r="FY133" s="73"/>
      <c r="FZ133" s="73"/>
      <c r="GA133" s="73"/>
      <c r="GB133" s="73"/>
      <c r="GC133" s="73"/>
      <c r="GD133" s="73"/>
      <c r="GE133" s="73"/>
      <c r="GF133" s="73"/>
      <c r="GG133" s="73"/>
      <c r="GH133" s="73"/>
      <c r="GI133" s="73"/>
      <c r="GJ133" s="73"/>
      <c r="GK133" s="73"/>
      <c r="GL133" s="73"/>
      <c r="GM133" s="73"/>
      <c r="GN133" s="73"/>
      <c r="GO133" s="73"/>
      <c r="GP133" s="73"/>
      <c r="GQ133" s="73"/>
      <c r="GR133" s="73"/>
      <c r="GS133" s="73"/>
      <c r="GT133" s="73"/>
      <c r="GU133" s="73"/>
      <c r="GV133" s="73"/>
      <c r="GW133" s="73"/>
      <c r="GX133" s="73"/>
      <c r="GY133" s="73"/>
      <c r="GZ133" s="73"/>
      <c r="HA133" s="73"/>
      <c r="HB133" s="73"/>
      <c r="HC133" s="73"/>
      <c r="HD133" s="73"/>
      <c r="HE133" s="73"/>
      <c r="HF133" s="73"/>
      <c r="HG133" s="73"/>
      <c r="HH133" s="73"/>
      <c r="HI133" s="73"/>
      <c r="HJ133" s="73"/>
      <c r="HK133" s="73"/>
      <c r="HL133" s="73"/>
      <c r="HM133" s="73"/>
      <c r="HN133" s="73"/>
      <c r="HO133" s="73"/>
      <c r="HP133" s="73"/>
      <c r="HQ133" s="73"/>
      <c r="HR133" s="73"/>
      <c r="HS133" s="73"/>
      <c r="HT133" s="73"/>
      <c r="HU133" s="73"/>
      <c r="HV133" s="73"/>
      <c r="HW133" s="73"/>
      <c r="HX133" s="73"/>
      <c r="HY133" s="73"/>
      <c r="HZ133" s="73"/>
      <c r="IA133" s="73"/>
      <c r="IB133" s="73"/>
      <c r="IC133" s="73"/>
      <c r="ID133" s="73"/>
      <c r="IE133" s="73"/>
      <c r="IF133" s="73"/>
      <c r="IG133" s="73"/>
      <c r="IH133" s="73"/>
      <c r="II133" s="73"/>
      <c r="IJ133" s="73"/>
      <c r="IK133" s="73"/>
      <c r="IL133" s="73"/>
      <c r="IM133" s="73"/>
      <c r="IN133" s="73"/>
      <c r="IO133" s="73"/>
      <c r="IP133" s="73"/>
      <c r="IQ133" s="73"/>
      <c r="IR133" s="73"/>
      <c r="IS133" s="73"/>
      <c r="IT133" s="73"/>
      <c r="IU133" s="73"/>
      <c r="IV133" s="73"/>
    </row>
    <row r="134" spans="1:256" s="7" customFormat="1" ht="13.5" customHeight="1">
      <c r="A134" s="67">
        <v>33</v>
      </c>
      <c r="B134" s="69">
        <v>711</v>
      </c>
      <c r="C134" s="69" t="s">
        <v>217</v>
      </c>
      <c r="D134" s="69" t="s">
        <v>218</v>
      </c>
      <c r="E134" s="69" t="s">
        <v>30</v>
      </c>
      <c r="F134" s="100">
        <f>SUM(F135)</f>
        <v>246.40000000000003</v>
      </c>
      <c r="G134" s="107"/>
      <c r="H134" s="71">
        <f>F134*G134</f>
        <v>0</v>
      </c>
      <c r="I134" s="101" t="s">
        <v>38</v>
      </c>
      <c r="J134" s="357"/>
      <c r="K134" s="358"/>
      <c r="L134" s="347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</row>
    <row r="135" spans="1:256" s="7" customFormat="1" ht="13.5" customHeight="1">
      <c r="A135" s="309"/>
      <c r="B135" s="68"/>
      <c r="C135" s="69"/>
      <c r="D135" s="76" t="s">
        <v>337</v>
      </c>
      <c r="E135" s="69"/>
      <c r="F135" s="77">
        <f>(209+15)*1.1</f>
        <v>246.40000000000003</v>
      </c>
      <c r="G135" s="107"/>
      <c r="H135" s="71"/>
      <c r="I135" s="101"/>
      <c r="J135" s="432"/>
      <c r="K135" s="347"/>
      <c r="L135" s="347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</row>
    <row r="136" spans="1:256" s="73" customFormat="1" ht="13.5" customHeight="1">
      <c r="A136" s="67">
        <v>34</v>
      </c>
      <c r="B136" s="69">
        <v>711</v>
      </c>
      <c r="C136" s="69" t="s">
        <v>219</v>
      </c>
      <c r="D136" s="69" t="s">
        <v>220</v>
      </c>
      <c r="E136" s="69" t="s">
        <v>30</v>
      </c>
      <c r="F136" s="100">
        <f>F137</f>
        <v>224</v>
      </c>
      <c r="G136" s="71"/>
      <c r="H136" s="71">
        <f>F136*G136</f>
        <v>0</v>
      </c>
      <c r="I136" s="101" t="s">
        <v>38</v>
      </c>
      <c r="J136" s="204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/>
    </row>
    <row r="137" spans="1:256" s="73" customFormat="1" ht="27" customHeight="1">
      <c r="A137" s="67"/>
      <c r="B137" s="68"/>
      <c r="C137" s="69"/>
      <c r="D137" s="76" t="s">
        <v>221</v>
      </c>
      <c r="E137" s="69"/>
      <c r="F137" s="77">
        <f>209+15</f>
        <v>224</v>
      </c>
      <c r="G137" s="71"/>
      <c r="H137" s="71"/>
      <c r="I137" s="101"/>
      <c r="J137" s="434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</row>
    <row r="138" spans="1:256" s="314" customFormat="1" ht="13.5" customHeight="1">
      <c r="A138" s="67">
        <v>35</v>
      </c>
      <c r="B138" s="68" t="s">
        <v>209</v>
      </c>
      <c r="C138" s="69">
        <v>998711201</v>
      </c>
      <c r="D138" s="69" t="s">
        <v>222</v>
      </c>
      <c r="E138" s="69" t="s">
        <v>97</v>
      </c>
      <c r="F138" s="100">
        <v>3.05</v>
      </c>
      <c r="G138" s="71"/>
      <c r="H138" s="71">
        <f>F138*G138</f>
        <v>0</v>
      </c>
      <c r="I138" s="101" t="s">
        <v>31</v>
      </c>
      <c r="J138" s="277"/>
      <c r="K138" s="203"/>
      <c r="L138" s="203"/>
      <c r="M138" s="203"/>
      <c r="N138" s="203"/>
      <c r="O138" s="203"/>
      <c r="P138" s="203"/>
      <c r="Q138" s="203"/>
      <c r="R138" s="203"/>
      <c r="S138" s="203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3"/>
      <c r="AY138" s="73"/>
      <c r="AZ138" s="73"/>
      <c r="BA138" s="73"/>
      <c r="BB138" s="73"/>
      <c r="BC138" s="73"/>
      <c r="BD138" s="73"/>
      <c r="BE138" s="73"/>
      <c r="BF138" s="73"/>
      <c r="BG138" s="73"/>
      <c r="BH138" s="73"/>
      <c r="BI138" s="73"/>
      <c r="BJ138" s="73"/>
      <c r="BK138" s="73"/>
      <c r="BL138" s="73"/>
      <c r="BM138" s="73"/>
      <c r="BN138" s="73"/>
      <c r="BO138" s="73"/>
      <c r="BP138" s="73"/>
      <c r="BQ138" s="73"/>
      <c r="BR138" s="73"/>
      <c r="BS138" s="73"/>
      <c r="BT138" s="73"/>
      <c r="BU138" s="73"/>
      <c r="BV138" s="73"/>
      <c r="BW138" s="73"/>
      <c r="BX138" s="73"/>
      <c r="BY138" s="73"/>
      <c r="BZ138" s="73"/>
      <c r="CA138" s="73"/>
      <c r="CB138" s="73"/>
      <c r="CC138" s="73"/>
      <c r="CD138" s="73"/>
      <c r="CE138" s="73"/>
      <c r="CF138" s="73"/>
      <c r="CG138" s="73"/>
      <c r="CH138" s="73"/>
      <c r="CI138" s="73"/>
      <c r="CJ138" s="73"/>
      <c r="CK138" s="73"/>
      <c r="CL138" s="73"/>
      <c r="CM138" s="73"/>
      <c r="CN138" s="73"/>
      <c r="CO138" s="73"/>
    </row>
    <row r="139" spans="1:256" s="8" customFormat="1" ht="13.5" customHeight="1">
      <c r="A139" s="67">
        <v>36</v>
      </c>
      <c r="B139" s="69" t="s">
        <v>50</v>
      </c>
      <c r="C139" s="69" t="s">
        <v>223</v>
      </c>
      <c r="D139" s="69" t="s">
        <v>224</v>
      </c>
      <c r="E139" s="69" t="s">
        <v>53</v>
      </c>
      <c r="F139" s="100">
        <f>F140</f>
        <v>15</v>
      </c>
      <c r="G139" s="71"/>
      <c r="H139" s="71">
        <f>F139*G139</f>
        <v>0</v>
      </c>
      <c r="I139" s="101" t="s">
        <v>31</v>
      </c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/>
      <c r="AF139" s="73"/>
      <c r="AG139" s="73"/>
      <c r="AH139" s="73"/>
      <c r="AI139" s="73"/>
      <c r="AJ139" s="73"/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/>
      <c r="AV139" s="73"/>
      <c r="AW139" s="73"/>
      <c r="AX139" s="73"/>
      <c r="AY139" s="73"/>
      <c r="AZ139" s="73"/>
      <c r="BA139" s="73"/>
      <c r="BB139" s="73"/>
      <c r="BC139" s="73"/>
      <c r="BD139" s="73"/>
      <c r="BE139" s="73"/>
      <c r="BF139" s="73"/>
      <c r="BG139" s="73"/>
      <c r="BH139" s="73"/>
      <c r="BI139" s="73"/>
      <c r="BJ139" s="73"/>
      <c r="BK139" s="73"/>
      <c r="BL139" s="73"/>
      <c r="BM139" s="73"/>
      <c r="BN139" s="73"/>
      <c r="BO139" s="73"/>
      <c r="BP139" s="73"/>
      <c r="BQ139" s="73"/>
      <c r="BR139" s="73"/>
      <c r="BS139" s="73"/>
      <c r="BT139" s="73"/>
      <c r="BU139" s="73"/>
      <c r="BV139" s="73"/>
      <c r="BW139" s="73"/>
      <c r="BX139" s="73"/>
      <c r="BY139" s="73"/>
      <c r="BZ139" s="73"/>
      <c r="CA139" s="73"/>
      <c r="CB139" s="73"/>
      <c r="CC139" s="73"/>
      <c r="CD139" s="73"/>
      <c r="CE139" s="73"/>
      <c r="CF139" s="73"/>
      <c r="CG139" s="73"/>
      <c r="CH139" s="73"/>
      <c r="CI139" s="73"/>
      <c r="CJ139" s="73"/>
      <c r="CK139" s="73"/>
      <c r="CL139" s="73"/>
      <c r="CM139" s="73"/>
      <c r="CN139" s="73"/>
      <c r="CO139" s="73"/>
    </row>
    <row r="140" spans="1:256" s="8" customFormat="1" ht="13.5" customHeight="1">
      <c r="A140" s="111"/>
      <c r="B140" s="113"/>
      <c r="C140" s="113"/>
      <c r="D140" s="315" t="s">
        <v>225</v>
      </c>
      <c r="E140" s="316"/>
      <c r="F140" s="317">
        <v>15</v>
      </c>
      <c r="G140" s="141"/>
      <c r="H140" s="71"/>
      <c r="I140" s="109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3"/>
      <c r="BE140" s="73"/>
      <c r="BF140" s="73"/>
      <c r="BG140" s="73"/>
      <c r="BH140" s="73"/>
      <c r="BI140" s="73"/>
      <c r="BJ140" s="73"/>
      <c r="BK140" s="73"/>
      <c r="BL140" s="73"/>
      <c r="BM140" s="73"/>
      <c r="BN140" s="73"/>
      <c r="BO140" s="73"/>
      <c r="BP140" s="73"/>
      <c r="BQ140" s="73"/>
      <c r="BR140" s="73"/>
      <c r="BS140" s="73"/>
      <c r="BT140" s="73"/>
      <c r="BU140" s="73"/>
      <c r="BV140" s="73"/>
      <c r="BW140" s="73"/>
      <c r="BX140" s="73"/>
      <c r="BY140" s="73"/>
      <c r="BZ140" s="73"/>
      <c r="CA140" s="73"/>
      <c r="CB140" s="73"/>
      <c r="CC140" s="73"/>
      <c r="CD140" s="73"/>
      <c r="CE140" s="73"/>
      <c r="CF140" s="73"/>
      <c r="CG140" s="73"/>
      <c r="CH140" s="73"/>
      <c r="CI140" s="73"/>
      <c r="CJ140" s="73"/>
      <c r="CK140" s="73"/>
      <c r="CL140" s="73"/>
      <c r="CM140" s="73"/>
      <c r="CN140" s="73"/>
      <c r="CO140" s="73"/>
    </row>
    <row r="141" spans="1:256" s="8" customFormat="1" ht="13.5" customHeight="1">
      <c r="A141" s="111"/>
      <c r="B141" s="113"/>
      <c r="C141" s="113"/>
      <c r="D141" s="76" t="s">
        <v>98</v>
      </c>
      <c r="E141" s="316"/>
      <c r="F141" s="317"/>
      <c r="G141" s="141"/>
      <c r="H141" s="71"/>
      <c r="I141" s="109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/>
      <c r="AF141" s="73"/>
      <c r="AG141" s="73"/>
      <c r="AH141" s="73"/>
      <c r="AI141" s="73"/>
      <c r="AJ141" s="73"/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  <c r="BA141" s="73"/>
      <c r="BB141" s="73"/>
      <c r="BC141" s="73"/>
      <c r="BD141" s="73"/>
      <c r="BE141" s="73"/>
      <c r="BF141" s="73"/>
      <c r="BG141" s="73"/>
      <c r="BH141" s="73"/>
      <c r="BI141" s="73"/>
      <c r="BJ141" s="73"/>
      <c r="BK141" s="73"/>
      <c r="BL141" s="73"/>
      <c r="BM141" s="73"/>
      <c r="BN141" s="73"/>
      <c r="BO141" s="73"/>
      <c r="BP141" s="73"/>
      <c r="BQ141" s="73"/>
      <c r="BR141" s="73"/>
      <c r="BS141" s="73"/>
      <c r="BT141" s="73"/>
      <c r="BU141" s="73"/>
      <c r="BV141" s="73"/>
      <c r="BW141" s="73"/>
      <c r="BX141" s="73"/>
      <c r="BY141" s="73"/>
      <c r="BZ141" s="73"/>
      <c r="CA141" s="73"/>
      <c r="CB141" s="73"/>
      <c r="CC141" s="73"/>
      <c r="CD141" s="73"/>
      <c r="CE141" s="73"/>
      <c r="CF141" s="73"/>
      <c r="CG141" s="73"/>
      <c r="CH141" s="73"/>
      <c r="CI141" s="73"/>
      <c r="CJ141" s="73"/>
      <c r="CK141" s="73"/>
      <c r="CL141" s="73"/>
      <c r="CM141" s="73"/>
      <c r="CN141" s="73"/>
      <c r="CO141" s="73"/>
    </row>
    <row r="142" spans="1:256" s="3" customFormat="1" ht="13.5" customHeight="1">
      <c r="A142" s="111"/>
      <c r="B142" s="113"/>
      <c r="C142" s="75">
        <v>714</v>
      </c>
      <c r="D142" s="75" t="s">
        <v>157</v>
      </c>
      <c r="E142" s="75"/>
      <c r="F142" s="156"/>
      <c r="G142" s="78"/>
      <c r="H142" s="78">
        <f>SUM(H143:H152)</f>
        <v>0</v>
      </c>
      <c r="I142" s="109"/>
      <c r="J142" s="206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38"/>
      <c r="BZ142" s="38"/>
      <c r="CA142" s="38"/>
      <c r="CB142" s="38"/>
      <c r="CC142" s="38"/>
      <c r="CD142" s="38"/>
      <c r="CE142" s="38"/>
      <c r="CF142" s="38"/>
      <c r="CG142" s="38"/>
      <c r="CH142" s="38"/>
      <c r="CI142" s="38"/>
      <c r="CJ142" s="38"/>
      <c r="CK142" s="38"/>
      <c r="CL142" s="38"/>
      <c r="CM142" s="38"/>
      <c r="CN142" s="38"/>
      <c r="CO142" s="38"/>
    </row>
    <row r="143" spans="1:256" s="3" customFormat="1" ht="13.5" customHeight="1">
      <c r="A143" s="67">
        <v>37</v>
      </c>
      <c r="B143" s="69">
        <v>714</v>
      </c>
      <c r="C143" s="69" t="s">
        <v>226</v>
      </c>
      <c r="D143" s="69" t="s">
        <v>227</v>
      </c>
      <c r="E143" s="69" t="s">
        <v>30</v>
      </c>
      <c r="F143" s="100">
        <f>SUM(F144:F144)</f>
        <v>65.340000000000018</v>
      </c>
      <c r="G143" s="71"/>
      <c r="H143" s="71">
        <f>F143*G143</f>
        <v>0</v>
      </c>
      <c r="I143" s="318" t="s">
        <v>38</v>
      </c>
      <c r="J143" s="206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8"/>
      <c r="BS143" s="38"/>
      <c r="BT143" s="38"/>
      <c r="BU143" s="38"/>
      <c r="BV143" s="38"/>
      <c r="BW143" s="38"/>
      <c r="BX143" s="38"/>
      <c r="BY143" s="38"/>
      <c r="BZ143" s="38"/>
      <c r="CA143" s="38"/>
      <c r="CB143" s="38"/>
      <c r="CC143" s="38"/>
      <c r="CD143" s="38"/>
      <c r="CE143" s="38"/>
      <c r="CF143" s="38"/>
      <c r="CG143" s="38"/>
      <c r="CH143" s="38"/>
      <c r="CI143" s="38"/>
      <c r="CJ143" s="38"/>
      <c r="CK143" s="38"/>
      <c r="CL143" s="38"/>
      <c r="CM143" s="38"/>
      <c r="CN143" s="38"/>
      <c r="CO143" s="38"/>
    </row>
    <row r="144" spans="1:256" s="3" customFormat="1" ht="13.5" customHeight="1">
      <c r="A144" s="319"/>
      <c r="B144" s="320"/>
      <c r="C144" s="320"/>
      <c r="D144" s="76" t="s">
        <v>228</v>
      </c>
      <c r="E144" s="320"/>
      <c r="F144" s="77">
        <f>((11*2)*2.7)*1.1</f>
        <v>65.340000000000018</v>
      </c>
      <c r="G144" s="321"/>
      <c r="H144" s="321"/>
      <c r="I144" s="322"/>
      <c r="J144" s="206"/>
      <c r="K144" s="413"/>
      <c r="L144" s="413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8"/>
      <c r="BS144" s="38"/>
      <c r="BT144" s="38"/>
      <c r="BU144" s="38"/>
      <c r="BV144" s="38"/>
      <c r="BW144" s="38"/>
      <c r="BX144" s="38"/>
      <c r="BY144" s="38"/>
      <c r="BZ144" s="38"/>
      <c r="CA144" s="38"/>
      <c r="CB144" s="38"/>
      <c r="CC144" s="38"/>
      <c r="CD144" s="38"/>
      <c r="CE144" s="38"/>
      <c r="CF144" s="38"/>
      <c r="CG144" s="38"/>
      <c r="CH144" s="38"/>
      <c r="CI144" s="38"/>
      <c r="CJ144" s="38"/>
      <c r="CK144" s="38"/>
      <c r="CL144" s="38"/>
      <c r="CM144" s="38"/>
      <c r="CN144" s="38"/>
      <c r="CO144" s="38"/>
    </row>
    <row r="145" spans="1:93" s="3" customFormat="1" ht="27" customHeight="1">
      <c r="A145" s="319"/>
      <c r="B145" s="320"/>
      <c r="C145" s="320"/>
      <c r="D145" s="110" t="s">
        <v>229</v>
      </c>
      <c r="E145" s="320"/>
      <c r="F145" s="77"/>
      <c r="G145" s="321"/>
      <c r="H145" s="321"/>
      <c r="I145" s="322"/>
      <c r="J145" s="359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8"/>
      <c r="BS145" s="38"/>
      <c r="BT145" s="38"/>
      <c r="BU145" s="38"/>
      <c r="BV145" s="38"/>
      <c r="BW145" s="38"/>
      <c r="BX145" s="38"/>
      <c r="BY145" s="38"/>
      <c r="BZ145" s="38"/>
      <c r="CA145" s="38"/>
      <c r="CB145" s="38"/>
      <c r="CC145" s="38"/>
      <c r="CD145" s="38"/>
      <c r="CE145" s="38"/>
      <c r="CF145" s="38"/>
      <c r="CG145" s="38"/>
      <c r="CH145" s="38"/>
      <c r="CI145" s="38"/>
      <c r="CJ145" s="38"/>
      <c r="CK145" s="38"/>
      <c r="CL145" s="38"/>
      <c r="CM145" s="38"/>
      <c r="CN145" s="38"/>
      <c r="CO145" s="38"/>
    </row>
    <row r="146" spans="1:93" s="3" customFormat="1" ht="13.5" customHeight="1">
      <c r="A146" s="67">
        <v>38</v>
      </c>
      <c r="B146" s="69">
        <v>714</v>
      </c>
      <c r="C146" s="69" t="s">
        <v>230</v>
      </c>
      <c r="D146" s="69" t="s">
        <v>231</v>
      </c>
      <c r="E146" s="69" t="s">
        <v>30</v>
      </c>
      <c r="F146" s="100">
        <f>SUM(F147:F147)</f>
        <v>186.01000000000002</v>
      </c>
      <c r="G146" s="71"/>
      <c r="H146" s="71">
        <f>F146*G146</f>
        <v>0</v>
      </c>
      <c r="I146" s="318" t="s">
        <v>38</v>
      </c>
      <c r="J146" s="206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8"/>
      <c r="BS146" s="38"/>
      <c r="BT146" s="38"/>
      <c r="BU146" s="38"/>
      <c r="BV146" s="38"/>
      <c r="BW146" s="38"/>
      <c r="BX146" s="38"/>
      <c r="BY146" s="38"/>
      <c r="BZ146" s="38"/>
      <c r="CA146" s="38"/>
      <c r="CB146" s="38"/>
      <c r="CC146" s="38"/>
      <c r="CD146" s="38"/>
      <c r="CE146" s="38"/>
      <c r="CF146" s="38"/>
      <c r="CG146" s="38"/>
      <c r="CH146" s="38"/>
      <c r="CI146" s="38"/>
      <c r="CJ146" s="38"/>
      <c r="CK146" s="38"/>
      <c r="CL146" s="38"/>
      <c r="CM146" s="38"/>
      <c r="CN146" s="38"/>
      <c r="CO146" s="38"/>
    </row>
    <row r="147" spans="1:93" s="3" customFormat="1" ht="13.5" customHeight="1">
      <c r="A147" s="319"/>
      <c r="B147" s="320"/>
      <c r="C147" s="320"/>
      <c r="D147" s="76" t="s">
        <v>232</v>
      </c>
      <c r="E147" s="320"/>
      <c r="F147" s="77">
        <f>((209)-0.3*19*7)*1.1</f>
        <v>186.01000000000002</v>
      </c>
      <c r="G147" s="321"/>
      <c r="H147" s="321"/>
      <c r="I147" s="322"/>
      <c r="J147" s="206"/>
      <c r="K147" s="413"/>
      <c r="L147" s="413"/>
      <c r="M147" s="413"/>
      <c r="N147" s="413"/>
      <c r="O147" s="413"/>
      <c r="P147" s="413"/>
      <c r="Q147" s="413"/>
      <c r="R147" s="41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8"/>
      <c r="BR147" s="38"/>
      <c r="BS147" s="38"/>
      <c r="BT147" s="38"/>
      <c r="BU147" s="38"/>
      <c r="BV147" s="38"/>
      <c r="BW147" s="38"/>
      <c r="BX147" s="38"/>
      <c r="BY147" s="38"/>
      <c r="BZ147" s="38"/>
      <c r="CA147" s="38"/>
      <c r="CB147" s="38"/>
      <c r="CC147" s="38"/>
      <c r="CD147" s="38"/>
      <c r="CE147" s="38"/>
      <c r="CF147" s="38"/>
      <c r="CG147" s="38"/>
      <c r="CH147" s="38"/>
      <c r="CI147" s="38"/>
      <c r="CJ147" s="38"/>
      <c r="CK147" s="38"/>
      <c r="CL147" s="38"/>
      <c r="CM147" s="38"/>
      <c r="CN147" s="38"/>
      <c r="CO147" s="38"/>
    </row>
    <row r="148" spans="1:93" s="3" customFormat="1" ht="27" customHeight="1">
      <c r="A148" s="319"/>
      <c r="B148" s="320"/>
      <c r="C148" s="320"/>
      <c r="D148" s="110" t="s">
        <v>229</v>
      </c>
      <c r="E148" s="320"/>
      <c r="F148" s="77"/>
      <c r="G148" s="321"/>
      <c r="H148" s="321"/>
      <c r="I148" s="397"/>
      <c r="J148" s="359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38"/>
      <c r="BR148" s="38"/>
      <c r="BS148" s="38"/>
      <c r="BT148" s="38"/>
      <c r="BU148" s="38"/>
      <c r="BV148" s="38"/>
      <c r="BW148" s="38"/>
      <c r="BX148" s="38"/>
      <c r="BY148" s="38"/>
      <c r="BZ148" s="38"/>
      <c r="CA148" s="38"/>
      <c r="CB148" s="38"/>
      <c r="CC148" s="38"/>
      <c r="CD148" s="38"/>
      <c r="CE148" s="38"/>
      <c r="CF148" s="38"/>
      <c r="CG148" s="38"/>
      <c r="CH148" s="38"/>
      <c r="CI148" s="38"/>
      <c r="CJ148" s="38"/>
      <c r="CK148" s="38"/>
      <c r="CL148" s="38"/>
      <c r="CM148" s="38"/>
      <c r="CN148" s="38"/>
      <c r="CO148" s="38"/>
    </row>
    <row r="149" spans="1:93" s="73" customFormat="1" ht="13.5" customHeight="1">
      <c r="A149" s="323">
        <v>39</v>
      </c>
      <c r="B149" s="324" t="s">
        <v>233</v>
      </c>
      <c r="C149" s="325">
        <v>998714201</v>
      </c>
      <c r="D149" s="325" t="s">
        <v>234</v>
      </c>
      <c r="E149" s="325" t="s">
        <v>97</v>
      </c>
      <c r="F149" s="326">
        <v>1.05</v>
      </c>
      <c r="G149" s="327"/>
      <c r="H149" s="327">
        <f>F149*G149</f>
        <v>0</v>
      </c>
      <c r="I149" s="318" t="s">
        <v>31</v>
      </c>
      <c r="J149" s="277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</row>
    <row r="150" spans="1:93" s="3" customFormat="1" ht="13.5" customHeight="1">
      <c r="A150" s="67">
        <v>40</v>
      </c>
      <c r="B150" s="69" t="s">
        <v>50</v>
      </c>
      <c r="C150" s="69" t="s">
        <v>122</v>
      </c>
      <c r="D150" s="69" t="s">
        <v>123</v>
      </c>
      <c r="E150" s="69" t="s">
        <v>53</v>
      </c>
      <c r="F150" s="100">
        <f>F151</f>
        <v>15</v>
      </c>
      <c r="G150" s="71"/>
      <c r="H150" s="71">
        <f>F150*G150</f>
        <v>0</v>
      </c>
      <c r="I150" s="318" t="s">
        <v>31</v>
      </c>
      <c r="J150" s="206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8"/>
      <c r="BR150" s="38"/>
      <c r="BS150" s="38"/>
      <c r="BT150" s="38"/>
      <c r="BU150" s="38"/>
      <c r="BV150" s="38"/>
      <c r="BW150" s="38"/>
      <c r="BX150" s="38"/>
      <c r="BY150" s="38"/>
      <c r="BZ150" s="38"/>
      <c r="CA150" s="38"/>
      <c r="CB150" s="38"/>
      <c r="CC150" s="38"/>
      <c r="CD150" s="38"/>
      <c r="CE150" s="38"/>
      <c r="CF150" s="38"/>
      <c r="CG150" s="38"/>
      <c r="CH150" s="38"/>
      <c r="CI150" s="38"/>
      <c r="CJ150" s="38"/>
      <c r="CK150" s="38"/>
      <c r="CL150" s="38"/>
      <c r="CM150" s="38"/>
      <c r="CN150" s="38"/>
      <c r="CO150" s="38"/>
    </row>
    <row r="151" spans="1:93" s="3" customFormat="1" ht="13.5" customHeight="1">
      <c r="A151" s="111"/>
      <c r="B151" s="113"/>
      <c r="C151" s="113"/>
      <c r="D151" s="315" t="s">
        <v>235</v>
      </c>
      <c r="E151" s="316"/>
      <c r="F151" s="317">
        <v>15</v>
      </c>
      <c r="G151" s="141"/>
      <c r="H151" s="71"/>
      <c r="I151" s="109"/>
      <c r="J151" s="359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38"/>
      <c r="BR151" s="38"/>
      <c r="BS151" s="38"/>
      <c r="BT151" s="38"/>
      <c r="BU151" s="38"/>
      <c r="BV151" s="38"/>
      <c r="BW151" s="38"/>
      <c r="BX151" s="38"/>
      <c r="BY151" s="38"/>
      <c r="BZ151" s="38"/>
      <c r="CA151" s="38"/>
      <c r="CB151" s="38"/>
      <c r="CC151" s="38"/>
      <c r="CD151" s="38"/>
      <c r="CE151" s="38"/>
      <c r="CF151" s="38"/>
      <c r="CG151" s="38"/>
      <c r="CH151" s="38"/>
      <c r="CI151" s="38"/>
      <c r="CJ151" s="38"/>
      <c r="CK151" s="38"/>
      <c r="CL151" s="38"/>
      <c r="CM151" s="38"/>
      <c r="CN151" s="38"/>
      <c r="CO151" s="38"/>
    </row>
    <row r="152" spans="1:93" s="3" customFormat="1" ht="13.5" customHeight="1">
      <c r="A152" s="111"/>
      <c r="B152" s="113"/>
      <c r="C152" s="113"/>
      <c r="D152" s="76" t="s">
        <v>98</v>
      </c>
      <c r="E152" s="316"/>
      <c r="F152" s="317"/>
      <c r="G152" s="141"/>
      <c r="H152" s="71"/>
      <c r="I152" s="109"/>
      <c r="J152" s="206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8"/>
      <c r="BS152" s="38"/>
      <c r="BT152" s="38"/>
      <c r="BU152" s="38"/>
      <c r="BV152" s="38"/>
      <c r="BW152" s="38"/>
      <c r="BX152" s="38"/>
      <c r="BY152" s="38"/>
      <c r="BZ152" s="38"/>
      <c r="CA152" s="38"/>
      <c r="CB152" s="38"/>
      <c r="CC152" s="38"/>
      <c r="CD152" s="38"/>
      <c r="CE152" s="38"/>
      <c r="CF152" s="38"/>
      <c r="CG152" s="38"/>
      <c r="CH152" s="38"/>
      <c r="CI152" s="38"/>
      <c r="CJ152" s="38"/>
      <c r="CK152" s="38"/>
      <c r="CL152" s="38"/>
      <c r="CM152" s="38"/>
      <c r="CN152" s="38"/>
      <c r="CO152" s="38"/>
    </row>
    <row r="153" spans="1:93" s="5" customFormat="1" ht="13.5" customHeight="1">
      <c r="A153" s="74"/>
      <c r="B153" s="75"/>
      <c r="C153" s="75">
        <v>771</v>
      </c>
      <c r="D153" s="75" t="s">
        <v>67</v>
      </c>
      <c r="E153" s="75"/>
      <c r="F153" s="156"/>
      <c r="G153" s="78"/>
      <c r="H153" s="78">
        <f>SUM(H154:H156,H160:H177)</f>
        <v>0</v>
      </c>
      <c r="I153" s="230"/>
      <c r="J153" s="278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108"/>
      <c r="AT153" s="108"/>
      <c r="AU153" s="108"/>
      <c r="AV153" s="108"/>
      <c r="AW153" s="108"/>
      <c r="AX153" s="108"/>
      <c r="AY153" s="108"/>
      <c r="AZ153" s="108"/>
      <c r="BA153" s="108"/>
      <c r="BB153" s="108"/>
      <c r="BC153" s="108"/>
      <c r="BD153" s="108"/>
      <c r="BE153" s="108"/>
      <c r="BF153" s="108"/>
      <c r="BG153" s="108"/>
      <c r="BH153" s="108"/>
      <c r="BI153" s="108"/>
      <c r="BJ153" s="108"/>
      <c r="BK153" s="108"/>
      <c r="BL153" s="108"/>
      <c r="BM153" s="108"/>
      <c r="BN153" s="108"/>
      <c r="BO153" s="108"/>
      <c r="BP153" s="108"/>
      <c r="BQ153" s="108"/>
      <c r="BR153" s="108"/>
      <c r="BS153" s="108"/>
      <c r="BT153" s="108"/>
      <c r="BU153" s="108"/>
      <c r="BV153" s="108"/>
      <c r="BW153" s="108"/>
      <c r="BX153" s="108"/>
      <c r="BY153" s="108"/>
      <c r="BZ153" s="108"/>
      <c r="CA153" s="108"/>
      <c r="CB153" s="108"/>
      <c r="CC153" s="108"/>
      <c r="CD153" s="108"/>
      <c r="CE153" s="108"/>
      <c r="CF153" s="108"/>
      <c r="CG153" s="108"/>
      <c r="CH153" s="108"/>
      <c r="CI153" s="108"/>
      <c r="CJ153" s="108"/>
      <c r="CK153" s="108"/>
      <c r="CL153" s="108"/>
      <c r="CM153" s="108"/>
    </row>
    <row r="154" spans="1:93" s="5" customFormat="1" ht="13.5" customHeight="1">
      <c r="A154" s="67">
        <v>41</v>
      </c>
      <c r="B154" s="69">
        <v>771</v>
      </c>
      <c r="C154" s="69" t="s">
        <v>99</v>
      </c>
      <c r="D154" s="69" t="s">
        <v>341</v>
      </c>
      <c r="E154" s="69" t="s">
        <v>30</v>
      </c>
      <c r="F154" s="100">
        <f>SUM(F162:F162)</f>
        <v>41.31</v>
      </c>
      <c r="G154" s="107">
        <f>SUM(H157:H159)/F154</f>
        <v>0</v>
      </c>
      <c r="H154" s="71">
        <f>F154*G154</f>
        <v>0</v>
      </c>
      <c r="I154" s="101" t="s">
        <v>38</v>
      </c>
      <c r="J154" s="279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/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108"/>
      <c r="AT154" s="108"/>
      <c r="AU154" s="108"/>
      <c r="AV154" s="108"/>
      <c r="AW154" s="108"/>
      <c r="AX154" s="108"/>
      <c r="AY154" s="108"/>
      <c r="AZ154" s="108"/>
      <c r="BA154" s="108"/>
      <c r="BB154" s="108"/>
      <c r="BC154" s="108"/>
      <c r="BD154" s="108"/>
      <c r="BE154" s="108"/>
      <c r="BF154" s="108"/>
      <c r="BG154" s="108"/>
      <c r="BH154" s="108"/>
      <c r="BI154" s="108"/>
      <c r="BJ154" s="108"/>
      <c r="BK154" s="108"/>
      <c r="BL154" s="108"/>
      <c r="BM154" s="108"/>
      <c r="BN154" s="108"/>
      <c r="BO154" s="108"/>
      <c r="BP154" s="108"/>
      <c r="BQ154" s="108"/>
      <c r="BR154" s="108"/>
      <c r="BS154" s="108"/>
      <c r="BT154" s="108"/>
      <c r="BU154" s="108"/>
      <c r="BV154" s="108"/>
      <c r="BW154" s="108"/>
      <c r="BX154" s="108"/>
      <c r="BY154" s="108"/>
      <c r="BZ154" s="108"/>
      <c r="CA154" s="108"/>
      <c r="CB154" s="108"/>
      <c r="CC154" s="108"/>
      <c r="CD154" s="108"/>
      <c r="CE154" s="108"/>
      <c r="CF154" s="108"/>
      <c r="CG154" s="108"/>
      <c r="CH154" s="108"/>
      <c r="CI154" s="108"/>
      <c r="CJ154" s="108"/>
      <c r="CK154" s="108"/>
      <c r="CL154" s="108"/>
      <c r="CM154" s="108"/>
    </row>
    <row r="155" spans="1:93" s="5" customFormat="1" ht="13.5" customHeight="1">
      <c r="A155" s="111"/>
      <c r="B155" s="113"/>
      <c r="C155" s="113"/>
      <c r="D155" s="76" t="s">
        <v>100</v>
      </c>
      <c r="E155" s="113"/>
      <c r="F155" s="77"/>
      <c r="G155" s="141"/>
      <c r="H155" s="71"/>
      <c r="I155" s="109"/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108"/>
      <c r="AT155" s="108"/>
      <c r="AU155" s="108"/>
      <c r="AV155" s="108"/>
      <c r="AW155" s="108"/>
      <c r="AX155" s="108"/>
      <c r="AY155" s="108"/>
      <c r="AZ155" s="108"/>
      <c r="BA155" s="108"/>
      <c r="BB155" s="108"/>
      <c r="BC155" s="108"/>
      <c r="BD155" s="108"/>
      <c r="BE155" s="108"/>
      <c r="BF155" s="108"/>
      <c r="BG155" s="108"/>
      <c r="BH155" s="108"/>
      <c r="BI155" s="108"/>
      <c r="BJ155" s="108"/>
      <c r="BK155" s="108"/>
      <c r="BL155" s="108"/>
      <c r="BM155" s="108"/>
      <c r="BN155" s="108"/>
      <c r="BO155" s="108"/>
      <c r="BP155" s="108"/>
      <c r="BQ155" s="108"/>
      <c r="BR155" s="108"/>
      <c r="BS155" s="108"/>
      <c r="BT155" s="108"/>
      <c r="BU155" s="108"/>
      <c r="BV155" s="108"/>
      <c r="BW155" s="108"/>
      <c r="BX155" s="108"/>
      <c r="BY155" s="108"/>
      <c r="BZ155" s="108"/>
      <c r="CA155" s="108"/>
      <c r="CB155" s="108"/>
      <c r="CC155" s="108"/>
      <c r="CD155" s="108"/>
      <c r="CE155" s="108"/>
      <c r="CF155" s="108"/>
      <c r="CG155" s="108"/>
      <c r="CH155" s="108"/>
      <c r="CI155" s="108"/>
      <c r="CJ155" s="108"/>
      <c r="CK155" s="108"/>
      <c r="CL155" s="108"/>
      <c r="CM155" s="108"/>
    </row>
    <row r="156" spans="1:93" s="5" customFormat="1" ht="13.5" customHeight="1">
      <c r="A156" s="243"/>
      <c r="B156" s="113"/>
      <c r="C156" s="113"/>
      <c r="D156" s="110" t="s">
        <v>400</v>
      </c>
      <c r="E156" s="110"/>
      <c r="F156" s="77"/>
      <c r="G156" s="77"/>
      <c r="H156" s="77"/>
      <c r="I156" s="109"/>
      <c r="J156" s="207"/>
      <c r="K156" s="207"/>
      <c r="L156" s="207"/>
      <c r="M156" s="207"/>
      <c r="N156" s="207"/>
      <c r="O156" s="280"/>
      <c r="P156" s="281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108"/>
      <c r="AT156" s="108"/>
      <c r="AU156" s="108"/>
      <c r="AV156" s="108"/>
      <c r="AW156" s="108"/>
      <c r="AX156" s="108"/>
      <c r="AY156" s="108"/>
      <c r="AZ156" s="108"/>
      <c r="BA156" s="108"/>
      <c r="BB156" s="108"/>
      <c r="BC156" s="108"/>
      <c r="BD156" s="108"/>
      <c r="BE156" s="108"/>
      <c r="BF156" s="108"/>
      <c r="BG156" s="108"/>
      <c r="BH156" s="108"/>
      <c r="BI156" s="108"/>
      <c r="BJ156" s="108"/>
      <c r="BK156" s="108"/>
      <c r="BL156" s="108"/>
      <c r="BM156" s="108"/>
      <c r="BN156" s="108"/>
      <c r="BO156" s="108"/>
      <c r="BP156" s="108"/>
      <c r="BQ156" s="108"/>
      <c r="BR156" s="108"/>
      <c r="BS156" s="108"/>
      <c r="BT156" s="108"/>
      <c r="BU156" s="108"/>
      <c r="BV156" s="108"/>
      <c r="BW156" s="108"/>
      <c r="BX156" s="108"/>
      <c r="BY156" s="108"/>
      <c r="BZ156" s="108"/>
      <c r="CA156" s="108"/>
      <c r="CB156" s="108"/>
      <c r="CC156" s="108"/>
      <c r="CD156" s="108"/>
      <c r="CE156" s="108"/>
      <c r="CF156" s="108"/>
      <c r="CG156" s="108"/>
      <c r="CH156" s="108"/>
      <c r="CI156" s="108"/>
      <c r="CJ156" s="108"/>
      <c r="CK156" s="108"/>
      <c r="CL156" s="108"/>
      <c r="CM156" s="108"/>
    </row>
    <row r="157" spans="1:93" s="5" customFormat="1" ht="13.5" customHeight="1">
      <c r="A157" s="243" t="s">
        <v>438</v>
      </c>
      <c r="B157" s="113"/>
      <c r="C157" s="113"/>
      <c r="D157" s="76" t="s">
        <v>101</v>
      </c>
      <c r="E157" s="110" t="s">
        <v>30</v>
      </c>
      <c r="F157" s="244">
        <v>41.31</v>
      </c>
      <c r="G157" s="245"/>
      <c r="H157" s="293">
        <f>F157*G157</f>
        <v>0</v>
      </c>
      <c r="I157" s="109"/>
      <c r="J157" s="353"/>
      <c r="K157" s="203"/>
      <c r="L157" s="353"/>
      <c r="M157" s="203"/>
      <c r="N157" s="203"/>
      <c r="O157" s="203"/>
      <c r="P157" s="203"/>
      <c r="Q157" s="276"/>
      <c r="R157" s="203"/>
      <c r="S157" s="203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108"/>
      <c r="AT157" s="108"/>
      <c r="AU157" s="108"/>
      <c r="AV157" s="108"/>
      <c r="AW157" s="108"/>
      <c r="AX157" s="108"/>
      <c r="AY157" s="108"/>
      <c r="AZ157" s="108"/>
      <c r="BA157" s="108"/>
      <c r="BB157" s="108"/>
      <c r="BC157" s="108"/>
      <c r="BD157" s="108"/>
      <c r="BE157" s="108"/>
      <c r="BF157" s="108"/>
      <c r="BG157" s="108"/>
      <c r="BH157" s="108"/>
      <c r="BI157" s="108"/>
      <c r="BJ157" s="108"/>
      <c r="BK157" s="108"/>
      <c r="BL157" s="108"/>
      <c r="BM157" s="108"/>
      <c r="BN157" s="108"/>
      <c r="BO157" s="108"/>
      <c r="BP157" s="108"/>
      <c r="BQ157" s="108"/>
      <c r="BR157" s="108"/>
      <c r="BS157" s="108"/>
      <c r="BT157" s="108"/>
      <c r="BU157" s="108"/>
      <c r="BV157" s="108"/>
      <c r="BW157" s="108"/>
      <c r="BX157" s="108"/>
      <c r="BY157" s="108"/>
      <c r="BZ157" s="108"/>
      <c r="CA157" s="108"/>
      <c r="CB157" s="108"/>
      <c r="CC157" s="108"/>
      <c r="CD157" s="108"/>
      <c r="CE157" s="108"/>
      <c r="CF157" s="108"/>
      <c r="CG157" s="108"/>
      <c r="CH157" s="108"/>
      <c r="CI157" s="108"/>
      <c r="CJ157" s="108"/>
      <c r="CK157" s="108"/>
      <c r="CL157" s="108"/>
      <c r="CM157" s="108"/>
    </row>
    <row r="158" spans="1:93" s="5" customFormat="1" ht="13.5" customHeight="1">
      <c r="A158" s="243" t="s">
        <v>439</v>
      </c>
      <c r="B158" s="113"/>
      <c r="C158" s="113"/>
      <c r="D158" s="76" t="s">
        <v>102</v>
      </c>
      <c r="E158" s="110" t="s">
        <v>30</v>
      </c>
      <c r="F158" s="77">
        <v>62</v>
      </c>
      <c r="G158" s="245"/>
      <c r="H158" s="293">
        <f>F158*G158</f>
        <v>0</v>
      </c>
      <c r="I158" s="109"/>
      <c r="J158" s="433"/>
      <c r="K158" s="282"/>
      <c r="L158" s="414"/>
      <c r="M158" s="282"/>
      <c r="N158" s="282"/>
      <c r="O158" s="282"/>
      <c r="P158" s="282"/>
      <c r="Q158" s="364"/>
      <c r="R158" s="282"/>
      <c r="S158" s="282"/>
      <c r="T158" s="415"/>
      <c r="U158" s="415"/>
      <c r="V158" s="415"/>
      <c r="W158" s="20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108"/>
      <c r="AT158" s="108"/>
      <c r="AU158" s="108"/>
      <c r="AV158" s="108"/>
      <c r="AW158" s="108"/>
      <c r="AX158" s="108"/>
      <c r="AY158" s="108"/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8"/>
      <c r="BJ158" s="108"/>
      <c r="BK158" s="108"/>
      <c r="BL158" s="108"/>
      <c r="BM158" s="108"/>
      <c r="BN158" s="108"/>
      <c r="BO158" s="108"/>
      <c r="BP158" s="108"/>
      <c r="BQ158" s="108"/>
      <c r="BR158" s="108"/>
      <c r="BS158" s="108"/>
      <c r="BT158" s="108"/>
      <c r="BU158" s="108"/>
      <c r="BV158" s="108"/>
      <c r="BW158" s="108"/>
      <c r="BX158" s="108"/>
      <c r="BY158" s="108"/>
      <c r="BZ158" s="108"/>
      <c r="CA158" s="108"/>
      <c r="CB158" s="108"/>
      <c r="CC158" s="108"/>
      <c r="CD158" s="108"/>
      <c r="CE158" s="108"/>
      <c r="CF158" s="108"/>
      <c r="CG158" s="108"/>
      <c r="CH158" s="108"/>
      <c r="CI158" s="108"/>
      <c r="CJ158" s="108"/>
      <c r="CK158" s="108"/>
      <c r="CL158" s="108"/>
      <c r="CM158" s="108"/>
    </row>
    <row r="159" spans="1:93" s="5" customFormat="1" ht="13.5" customHeight="1">
      <c r="A159" s="243" t="s">
        <v>440</v>
      </c>
      <c r="B159" s="113"/>
      <c r="C159" s="113"/>
      <c r="D159" s="110" t="s">
        <v>342</v>
      </c>
      <c r="E159" s="110" t="s">
        <v>30</v>
      </c>
      <c r="F159" s="77">
        <v>45.45</v>
      </c>
      <c r="G159" s="245"/>
      <c r="H159" s="293">
        <f>F159*G159</f>
        <v>0</v>
      </c>
      <c r="I159" s="140"/>
      <c r="J159" s="353"/>
      <c r="K159" s="203"/>
      <c r="L159" s="207"/>
      <c r="M159" s="207"/>
      <c r="N159" s="207"/>
      <c r="O159" s="207"/>
      <c r="P159" s="270"/>
      <c r="Q159" s="276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108"/>
      <c r="AT159" s="108"/>
      <c r="AU159" s="108"/>
      <c r="AV159" s="108"/>
      <c r="AW159" s="108"/>
      <c r="AX159" s="108"/>
      <c r="AY159" s="108"/>
      <c r="AZ159" s="108"/>
      <c r="BA159" s="108"/>
      <c r="BB159" s="108"/>
      <c r="BC159" s="108"/>
      <c r="BD159" s="108"/>
      <c r="BE159" s="108"/>
      <c r="BF159" s="108"/>
      <c r="BG159" s="108"/>
      <c r="BH159" s="108"/>
      <c r="BI159" s="108"/>
      <c r="BJ159" s="108"/>
      <c r="BK159" s="108"/>
      <c r="BL159" s="108"/>
      <c r="BM159" s="108"/>
      <c r="BN159" s="108"/>
      <c r="BO159" s="108"/>
      <c r="BP159" s="108"/>
      <c r="BQ159" s="108"/>
      <c r="BR159" s="108"/>
      <c r="BS159" s="108"/>
      <c r="BT159" s="108"/>
      <c r="BU159" s="108"/>
      <c r="BV159" s="108"/>
      <c r="BW159" s="108"/>
      <c r="BX159" s="108"/>
      <c r="BY159" s="108"/>
      <c r="BZ159" s="108"/>
      <c r="CA159" s="108"/>
      <c r="CB159" s="108"/>
      <c r="CC159" s="108"/>
      <c r="CD159" s="108"/>
      <c r="CE159" s="108"/>
      <c r="CF159" s="108"/>
      <c r="CG159" s="108"/>
      <c r="CH159" s="108"/>
      <c r="CI159" s="108"/>
      <c r="CJ159" s="108"/>
      <c r="CK159" s="108"/>
      <c r="CL159" s="108"/>
      <c r="CM159" s="108"/>
    </row>
    <row r="160" spans="1:93" s="5" customFormat="1" ht="27" customHeight="1">
      <c r="A160" s="136"/>
      <c r="B160" s="246"/>
      <c r="C160" s="76"/>
      <c r="D160" s="76" t="s">
        <v>350</v>
      </c>
      <c r="E160" s="110"/>
      <c r="F160" s="77"/>
      <c r="G160" s="138"/>
      <c r="H160" s="138"/>
      <c r="I160" s="247"/>
      <c r="J160" s="248"/>
      <c r="K160" s="207"/>
      <c r="L160" s="207"/>
      <c r="M160" s="283"/>
      <c r="N160" s="283"/>
      <c r="O160" s="283"/>
      <c r="P160" s="283"/>
      <c r="Q160" s="207"/>
      <c r="R160" s="284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108"/>
      <c r="AT160" s="108"/>
      <c r="AU160" s="108"/>
      <c r="AV160" s="108"/>
      <c r="AW160" s="108"/>
      <c r="AX160" s="108"/>
      <c r="AY160" s="108"/>
      <c r="AZ160" s="108"/>
      <c r="BA160" s="108"/>
      <c r="BB160" s="108"/>
      <c r="BC160" s="108"/>
      <c r="BD160" s="108"/>
      <c r="BE160" s="108"/>
      <c r="BF160" s="108"/>
      <c r="BG160" s="108"/>
      <c r="BH160" s="108"/>
      <c r="BI160" s="108"/>
      <c r="BJ160" s="108"/>
      <c r="BK160" s="108"/>
      <c r="BL160" s="108"/>
      <c r="BM160" s="108"/>
      <c r="BN160" s="108"/>
      <c r="BO160" s="108"/>
      <c r="BP160" s="108"/>
      <c r="BQ160" s="108"/>
      <c r="BR160" s="108"/>
      <c r="BS160" s="108"/>
      <c r="BT160" s="108"/>
      <c r="BU160" s="108"/>
      <c r="BV160" s="108"/>
      <c r="BW160" s="108"/>
      <c r="BX160" s="108"/>
      <c r="BY160" s="108"/>
      <c r="BZ160" s="108"/>
      <c r="CA160" s="108"/>
      <c r="CB160" s="108"/>
      <c r="CC160" s="108"/>
      <c r="CD160" s="108"/>
      <c r="CE160" s="108"/>
      <c r="CF160" s="108"/>
      <c r="CG160" s="108"/>
      <c r="CH160" s="108"/>
      <c r="CI160" s="108"/>
      <c r="CJ160" s="108"/>
      <c r="CK160" s="108"/>
      <c r="CL160" s="108"/>
      <c r="CM160" s="108"/>
    </row>
    <row r="161" spans="1:91" s="5" customFormat="1" ht="13.5" customHeight="1">
      <c r="A161" s="111"/>
      <c r="B161" s="112"/>
      <c r="C161" s="113"/>
      <c r="D161" s="76" t="s">
        <v>103</v>
      </c>
      <c r="E161" s="113"/>
      <c r="F161" s="241"/>
      <c r="G161" s="141"/>
      <c r="H161" s="71"/>
      <c r="I161" s="79"/>
      <c r="J161" s="285"/>
      <c r="K161" s="285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108"/>
      <c r="AT161" s="108"/>
      <c r="AU161" s="108"/>
      <c r="AV161" s="108"/>
      <c r="AW161" s="108"/>
      <c r="AX161" s="108"/>
      <c r="AY161" s="108"/>
      <c r="AZ161" s="108"/>
      <c r="BA161" s="108"/>
      <c r="BB161" s="108"/>
      <c r="BC161" s="108"/>
      <c r="BD161" s="108"/>
      <c r="BE161" s="108"/>
      <c r="BF161" s="108"/>
      <c r="BG161" s="108"/>
      <c r="BH161" s="108"/>
      <c r="BI161" s="108"/>
      <c r="BJ161" s="108"/>
      <c r="BK161" s="108"/>
      <c r="BL161" s="108"/>
      <c r="BM161" s="108"/>
      <c r="BN161" s="108"/>
      <c r="BO161" s="108"/>
      <c r="BP161" s="108"/>
      <c r="BQ161" s="108"/>
      <c r="BR161" s="108"/>
      <c r="BS161" s="108"/>
      <c r="BT161" s="108"/>
      <c r="BU161" s="108"/>
      <c r="BV161" s="108"/>
      <c r="BW161" s="108"/>
      <c r="BX161" s="108"/>
      <c r="BY161" s="108"/>
      <c r="BZ161" s="108"/>
      <c r="CA161" s="108"/>
      <c r="CB161" s="108"/>
      <c r="CC161" s="108"/>
      <c r="CD161" s="108"/>
      <c r="CE161" s="108"/>
      <c r="CF161" s="108"/>
      <c r="CG161" s="108"/>
      <c r="CH161" s="108"/>
      <c r="CI161" s="108"/>
      <c r="CJ161" s="108"/>
      <c r="CK161" s="108"/>
      <c r="CL161" s="108"/>
      <c r="CM161" s="108"/>
    </row>
    <row r="162" spans="1:91" s="91" customFormat="1" ht="13.5" customHeight="1">
      <c r="A162" s="84"/>
      <c r="B162" s="85"/>
      <c r="C162" s="86"/>
      <c r="D162" s="92" t="s">
        <v>340</v>
      </c>
      <c r="E162" s="87"/>
      <c r="F162" s="94">
        <f>41.31</f>
        <v>41.31</v>
      </c>
      <c r="G162" s="89"/>
      <c r="H162" s="90"/>
      <c r="I162" s="72"/>
      <c r="J162" s="93"/>
    </row>
    <row r="163" spans="1:91" s="8" customFormat="1" ht="13.5" customHeight="1">
      <c r="A163" s="67">
        <v>42</v>
      </c>
      <c r="B163" s="69">
        <v>771</v>
      </c>
      <c r="C163" s="69" t="s">
        <v>104</v>
      </c>
      <c r="D163" s="69" t="s">
        <v>105</v>
      </c>
      <c r="E163" s="69" t="s">
        <v>30</v>
      </c>
      <c r="F163" s="100">
        <f>F164</f>
        <v>41.31</v>
      </c>
      <c r="G163" s="71"/>
      <c r="H163" s="71">
        <f>F163*G163</f>
        <v>0</v>
      </c>
      <c r="I163" s="101" t="s">
        <v>38</v>
      </c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73"/>
      <c r="AT163" s="73"/>
      <c r="AU163" s="73"/>
      <c r="AV163" s="73"/>
      <c r="AW163" s="73"/>
      <c r="AX163" s="73"/>
      <c r="AY163" s="73"/>
      <c r="AZ163" s="73"/>
      <c r="BA163" s="73"/>
      <c r="BB163" s="73"/>
      <c r="BC163" s="73"/>
      <c r="BD163" s="73"/>
      <c r="BE163" s="73"/>
      <c r="BF163" s="73"/>
      <c r="BG163" s="73"/>
      <c r="BH163" s="73"/>
      <c r="BI163" s="73"/>
      <c r="BJ163" s="73"/>
      <c r="BK163" s="73"/>
      <c r="BL163" s="73"/>
      <c r="BM163" s="73"/>
      <c r="BN163" s="73"/>
      <c r="BO163" s="73"/>
      <c r="BP163" s="73"/>
      <c r="BQ163" s="73"/>
      <c r="BR163" s="73"/>
      <c r="BS163" s="73"/>
      <c r="BT163" s="73"/>
      <c r="BU163" s="73"/>
      <c r="BV163" s="73"/>
      <c r="BW163" s="73"/>
      <c r="BX163" s="73"/>
      <c r="BY163" s="73"/>
      <c r="BZ163" s="73"/>
      <c r="CA163" s="73"/>
      <c r="CB163" s="73"/>
      <c r="CC163" s="73"/>
      <c r="CD163" s="73"/>
      <c r="CE163" s="73"/>
      <c r="CF163" s="73"/>
      <c r="CG163" s="73"/>
      <c r="CH163" s="73"/>
      <c r="CI163" s="73"/>
      <c r="CJ163" s="73"/>
      <c r="CK163" s="73"/>
      <c r="CL163" s="73"/>
      <c r="CM163" s="73"/>
    </row>
    <row r="164" spans="1:91" s="235" customFormat="1" ht="13.5" customHeight="1">
      <c r="A164" s="67"/>
      <c r="B164" s="68"/>
      <c r="C164" s="69"/>
      <c r="D164" s="76" t="s">
        <v>106</v>
      </c>
      <c r="E164" s="69"/>
      <c r="F164" s="77">
        <f>F154</f>
        <v>41.31</v>
      </c>
      <c r="G164" s="71"/>
      <c r="H164" s="71"/>
      <c r="I164" s="101"/>
      <c r="J164" s="266"/>
      <c r="K164" s="266"/>
      <c r="L164" s="266"/>
      <c r="M164" s="266"/>
      <c r="N164" s="266"/>
      <c r="O164" s="266"/>
      <c r="P164" s="266"/>
      <c r="Q164" s="266"/>
      <c r="R164" s="266"/>
      <c r="S164" s="266"/>
      <c r="T164" s="266"/>
      <c r="U164" s="266"/>
      <c r="V164" s="266"/>
      <c r="W164" s="266"/>
      <c r="X164" s="266"/>
      <c r="Y164" s="266"/>
      <c r="Z164" s="266"/>
      <c r="AA164" s="266"/>
      <c r="AB164" s="266"/>
      <c r="AC164" s="266"/>
      <c r="AD164" s="266"/>
      <c r="AE164" s="266"/>
      <c r="AF164" s="266"/>
      <c r="AG164" s="266"/>
      <c r="AH164" s="266"/>
      <c r="AI164" s="266"/>
      <c r="AJ164" s="266"/>
      <c r="AK164" s="266"/>
      <c r="AL164" s="266"/>
      <c r="AM164" s="266"/>
      <c r="AN164" s="266"/>
      <c r="AO164" s="266"/>
      <c r="AP164" s="266"/>
      <c r="AQ164" s="266"/>
      <c r="AR164" s="266"/>
    </row>
    <row r="165" spans="1:91" s="5" customFormat="1" ht="13.5" customHeight="1">
      <c r="A165" s="67">
        <v>43</v>
      </c>
      <c r="B165" s="69">
        <v>771</v>
      </c>
      <c r="C165" s="69">
        <v>771121011</v>
      </c>
      <c r="D165" s="69" t="s">
        <v>107</v>
      </c>
      <c r="E165" s="69" t="s">
        <v>30</v>
      </c>
      <c r="F165" s="100">
        <f>F166</f>
        <v>41.31</v>
      </c>
      <c r="G165" s="71"/>
      <c r="H165" s="71">
        <f>F165*G165</f>
        <v>0</v>
      </c>
      <c r="I165" s="101" t="s">
        <v>31</v>
      </c>
      <c r="J165" s="286"/>
      <c r="K165" s="272"/>
      <c r="L165" s="265"/>
      <c r="M165" s="266"/>
      <c r="N165" s="267"/>
      <c r="O165" s="273"/>
      <c r="P165" s="203"/>
      <c r="Q165" s="203"/>
      <c r="R165" s="268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108"/>
      <c r="AT165" s="108"/>
      <c r="AU165" s="108"/>
      <c r="AV165" s="108"/>
      <c r="AW165" s="108"/>
      <c r="AX165" s="108"/>
      <c r="AY165" s="108"/>
      <c r="AZ165" s="108"/>
      <c r="BA165" s="108"/>
      <c r="BB165" s="108"/>
      <c r="BC165" s="108"/>
      <c r="BD165" s="108"/>
      <c r="BE165" s="108"/>
      <c r="BF165" s="108"/>
      <c r="BG165" s="108"/>
      <c r="BH165" s="108"/>
      <c r="BI165" s="108"/>
      <c r="BJ165" s="108"/>
      <c r="BK165" s="108"/>
      <c r="BL165" s="108"/>
      <c r="BM165" s="108"/>
      <c r="BN165" s="108"/>
      <c r="BO165" s="108"/>
      <c r="BP165" s="108"/>
      <c r="BQ165" s="108"/>
      <c r="BR165" s="108"/>
      <c r="BS165" s="108"/>
      <c r="BT165" s="108"/>
      <c r="BU165" s="108"/>
      <c r="BV165" s="108"/>
      <c r="BW165" s="108"/>
      <c r="BX165" s="108"/>
      <c r="BY165" s="108"/>
      <c r="BZ165" s="108"/>
      <c r="CA165" s="108"/>
      <c r="CB165" s="108"/>
      <c r="CC165" s="108"/>
      <c r="CD165" s="108"/>
      <c r="CE165" s="108"/>
      <c r="CF165" s="108"/>
      <c r="CG165" s="108"/>
      <c r="CH165" s="108"/>
      <c r="CI165" s="108"/>
      <c r="CJ165" s="108"/>
      <c r="CK165" s="108"/>
      <c r="CL165" s="108"/>
      <c r="CM165" s="108"/>
    </row>
    <row r="166" spans="1:91" s="5" customFormat="1" ht="13.5" customHeight="1">
      <c r="A166" s="67">
        <v>44</v>
      </c>
      <c r="B166" s="69">
        <v>771</v>
      </c>
      <c r="C166" s="69">
        <v>771577154</v>
      </c>
      <c r="D166" s="69" t="s">
        <v>108</v>
      </c>
      <c r="E166" s="69" t="s">
        <v>30</v>
      </c>
      <c r="F166" s="100">
        <f>F154</f>
        <v>41.31</v>
      </c>
      <c r="G166" s="71"/>
      <c r="H166" s="71">
        <f>F166*G166</f>
        <v>0</v>
      </c>
      <c r="I166" s="101" t="s">
        <v>31</v>
      </c>
      <c r="J166" s="286"/>
      <c r="K166" s="272"/>
      <c r="L166" s="265"/>
      <c r="M166" s="266"/>
      <c r="N166" s="267"/>
      <c r="O166" s="273"/>
      <c r="P166" s="203"/>
      <c r="Q166" s="203"/>
      <c r="R166" s="268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108"/>
      <c r="AT166" s="108"/>
      <c r="AU166" s="108"/>
      <c r="AV166" s="108"/>
      <c r="AW166" s="108"/>
      <c r="AX166" s="108"/>
      <c r="AY166" s="108"/>
      <c r="AZ166" s="108"/>
      <c r="BA166" s="108"/>
      <c r="BB166" s="108"/>
      <c r="BC166" s="108"/>
      <c r="BD166" s="108"/>
      <c r="BE166" s="108"/>
      <c r="BF166" s="108"/>
      <c r="BG166" s="108"/>
      <c r="BH166" s="108"/>
      <c r="BI166" s="108"/>
      <c r="BJ166" s="108"/>
      <c r="BK166" s="108"/>
      <c r="BL166" s="108"/>
      <c r="BM166" s="108"/>
      <c r="BN166" s="108"/>
      <c r="BO166" s="108"/>
      <c r="BP166" s="108"/>
      <c r="BQ166" s="108"/>
      <c r="BR166" s="108"/>
      <c r="BS166" s="108"/>
      <c r="BT166" s="108"/>
      <c r="BU166" s="108"/>
      <c r="BV166" s="108"/>
      <c r="BW166" s="108"/>
      <c r="BX166" s="108"/>
      <c r="BY166" s="108"/>
      <c r="BZ166" s="108"/>
      <c r="CA166" s="108"/>
      <c r="CB166" s="108"/>
      <c r="CC166" s="108"/>
      <c r="CD166" s="108"/>
      <c r="CE166" s="108"/>
      <c r="CF166" s="108"/>
      <c r="CG166" s="108"/>
      <c r="CH166" s="108"/>
      <c r="CI166" s="108"/>
      <c r="CJ166" s="108"/>
      <c r="CK166" s="108"/>
      <c r="CL166" s="108"/>
      <c r="CM166" s="108"/>
    </row>
    <row r="167" spans="1:91" s="5" customFormat="1" ht="13.5" customHeight="1">
      <c r="A167" s="67">
        <v>45</v>
      </c>
      <c r="B167" s="69">
        <v>771</v>
      </c>
      <c r="C167" s="69" t="s">
        <v>402</v>
      </c>
      <c r="D167" s="69" t="s">
        <v>401</v>
      </c>
      <c r="E167" s="69" t="s">
        <v>30</v>
      </c>
      <c r="F167" s="100">
        <f>F154</f>
        <v>41.31</v>
      </c>
      <c r="G167" s="71"/>
      <c r="H167" s="71">
        <f>F167*G167</f>
        <v>0</v>
      </c>
      <c r="I167" s="101" t="s">
        <v>38</v>
      </c>
      <c r="J167" s="286"/>
      <c r="K167" s="272"/>
      <c r="L167" s="265"/>
      <c r="M167" s="266"/>
      <c r="N167" s="267"/>
      <c r="O167" s="273"/>
      <c r="P167" s="203"/>
      <c r="Q167" s="203"/>
      <c r="R167" s="268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108"/>
      <c r="AT167" s="108"/>
      <c r="AU167" s="108"/>
      <c r="AV167" s="108"/>
      <c r="AW167" s="108"/>
      <c r="AX167" s="108"/>
      <c r="AY167" s="108"/>
      <c r="AZ167" s="108"/>
      <c r="BA167" s="108"/>
      <c r="BB167" s="108"/>
      <c r="BC167" s="108"/>
      <c r="BD167" s="108"/>
      <c r="BE167" s="108"/>
      <c r="BF167" s="108"/>
      <c r="BG167" s="108"/>
      <c r="BH167" s="108"/>
      <c r="BI167" s="108"/>
      <c r="BJ167" s="108"/>
      <c r="BK167" s="108"/>
      <c r="BL167" s="108"/>
      <c r="BM167" s="108"/>
      <c r="BN167" s="108"/>
      <c r="BO167" s="108"/>
      <c r="BP167" s="108"/>
      <c r="BQ167" s="108"/>
      <c r="BR167" s="108"/>
      <c r="BS167" s="108"/>
      <c r="BT167" s="108"/>
      <c r="BU167" s="108"/>
      <c r="BV167" s="108"/>
      <c r="BW167" s="108"/>
      <c r="BX167" s="108"/>
      <c r="BY167" s="108"/>
      <c r="BZ167" s="108"/>
      <c r="CA167" s="108"/>
      <c r="CB167" s="108"/>
      <c r="CC167" s="108"/>
      <c r="CD167" s="108"/>
      <c r="CE167" s="108"/>
      <c r="CF167" s="108"/>
      <c r="CG167" s="108"/>
      <c r="CH167" s="108"/>
      <c r="CI167" s="108"/>
      <c r="CJ167" s="108"/>
      <c r="CK167" s="108"/>
      <c r="CL167" s="108"/>
      <c r="CM167" s="108"/>
    </row>
    <row r="168" spans="1:91" s="5" customFormat="1" ht="13.5" customHeight="1">
      <c r="A168" s="67">
        <v>46</v>
      </c>
      <c r="B168" s="69">
        <v>771</v>
      </c>
      <c r="C168" s="69">
        <v>771591112</v>
      </c>
      <c r="D168" s="69" t="s">
        <v>109</v>
      </c>
      <c r="E168" s="69" t="s">
        <v>30</v>
      </c>
      <c r="F168" s="100">
        <f>SUM(F169:F169)</f>
        <v>41.31</v>
      </c>
      <c r="G168" s="71"/>
      <c r="H168" s="71">
        <f>F168*G168</f>
        <v>0</v>
      </c>
      <c r="I168" s="101" t="s">
        <v>31</v>
      </c>
      <c r="J168" s="286"/>
      <c r="K168" s="272"/>
      <c r="L168" s="265"/>
      <c r="M168" s="266"/>
      <c r="N168" s="267"/>
      <c r="O168" s="273"/>
      <c r="P168" s="203"/>
      <c r="Q168" s="203"/>
      <c r="R168" s="268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108"/>
      <c r="AT168" s="108"/>
      <c r="AU168" s="108"/>
      <c r="AV168" s="108"/>
      <c r="AW168" s="108"/>
      <c r="AX168" s="108"/>
      <c r="AY168" s="108"/>
      <c r="AZ168" s="108"/>
      <c r="BA168" s="108"/>
      <c r="BB168" s="108"/>
      <c r="BC168" s="108"/>
      <c r="BD168" s="108"/>
      <c r="BE168" s="108"/>
      <c r="BF168" s="108"/>
      <c r="BG168" s="108"/>
      <c r="BH168" s="108"/>
      <c r="BI168" s="108"/>
      <c r="BJ168" s="108"/>
      <c r="BK168" s="108"/>
      <c r="BL168" s="108"/>
      <c r="BM168" s="108"/>
      <c r="BN168" s="108"/>
      <c r="BO168" s="108"/>
      <c r="BP168" s="108"/>
      <c r="BQ168" s="108"/>
      <c r="BR168" s="108"/>
      <c r="BS168" s="108"/>
      <c r="BT168" s="108"/>
      <c r="BU168" s="108"/>
      <c r="BV168" s="108"/>
      <c r="BW168" s="108"/>
      <c r="BX168" s="108"/>
      <c r="BY168" s="108"/>
      <c r="BZ168" s="108"/>
      <c r="CA168" s="108"/>
      <c r="CB168" s="108"/>
      <c r="CC168" s="108"/>
      <c r="CD168" s="108"/>
      <c r="CE168" s="108"/>
      <c r="CF168" s="108"/>
      <c r="CG168" s="108"/>
      <c r="CH168" s="108"/>
      <c r="CI168" s="108"/>
      <c r="CJ168" s="108"/>
      <c r="CK168" s="108"/>
      <c r="CL168" s="108"/>
      <c r="CM168" s="108"/>
    </row>
    <row r="169" spans="1:91" s="235" customFormat="1" ht="13.5" customHeight="1">
      <c r="A169" s="67"/>
      <c r="B169" s="68"/>
      <c r="C169" s="69"/>
      <c r="D169" s="76" t="s">
        <v>343</v>
      </c>
      <c r="E169" s="69"/>
      <c r="F169" s="77">
        <f>(41.31)*1</f>
        <v>41.31</v>
      </c>
      <c r="G169" s="71"/>
      <c r="H169" s="71"/>
      <c r="I169" s="101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266"/>
      <c r="U169" s="266"/>
      <c r="V169" s="266"/>
      <c r="W169" s="266"/>
      <c r="X169" s="266"/>
      <c r="Y169" s="266"/>
      <c r="Z169" s="266"/>
      <c r="AA169" s="266"/>
      <c r="AB169" s="266"/>
      <c r="AC169" s="266"/>
      <c r="AD169" s="266"/>
      <c r="AE169" s="266"/>
      <c r="AF169" s="266"/>
      <c r="AG169" s="266"/>
      <c r="AH169" s="266"/>
      <c r="AI169" s="266"/>
      <c r="AJ169" s="266"/>
      <c r="AK169" s="266"/>
      <c r="AL169" s="266"/>
      <c r="AM169" s="266"/>
      <c r="AN169" s="266"/>
      <c r="AO169" s="266"/>
      <c r="AP169" s="266"/>
      <c r="AQ169" s="266"/>
      <c r="AR169" s="266"/>
    </row>
    <row r="170" spans="1:91" s="73" customFormat="1" ht="13.5" customHeight="1">
      <c r="A170" s="67">
        <v>47</v>
      </c>
      <c r="B170" s="69">
        <v>771</v>
      </c>
      <c r="C170" s="69" t="s">
        <v>345</v>
      </c>
      <c r="D170" s="69" t="s">
        <v>346</v>
      </c>
      <c r="E170" s="69" t="s">
        <v>40</v>
      </c>
      <c r="F170" s="100">
        <f>SUM(F171:F171)</f>
        <v>30.305000000000003</v>
      </c>
      <c r="G170" s="71"/>
      <c r="H170" s="71">
        <f>F170*G170</f>
        <v>0</v>
      </c>
      <c r="I170" s="101" t="s">
        <v>38</v>
      </c>
      <c r="J170" s="204"/>
      <c r="K170" s="203"/>
      <c r="L170" s="203"/>
      <c r="M170" s="203"/>
      <c r="N170" s="209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</row>
    <row r="171" spans="1:91" s="73" customFormat="1" ht="13.5" customHeight="1">
      <c r="A171" s="67"/>
      <c r="B171" s="68"/>
      <c r="C171" s="69"/>
      <c r="D171" s="76" t="s">
        <v>348</v>
      </c>
      <c r="E171" s="69"/>
      <c r="F171" s="77">
        <f>(27.55)*1.1</f>
        <v>30.305000000000003</v>
      </c>
      <c r="G171" s="71"/>
      <c r="H171" s="71"/>
      <c r="I171" s="101"/>
      <c r="J171" s="204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</row>
    <row r="172" spans="1:91" s="73" customFormat="1" ht="13.5" customHeight="1">
      <c r="A172" s="67"/>
      <c r="B172" s="68"/>
      <c r="C172" s="69"/>
      <c r="D172" s="76" t="s">
        <v>347</v>
      </c>
      <c r="E172" s="69"/>
      <c r="F172" s="77"/>
      <c r="G172" s="71"/>
      <c r="H172" s="71"/>
      <c r="I172" s="101"/>
      <c r="J172" s="204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</row>
    <row r="173" spans="1:91" s="73" customFormat="1" ht="27" customHeight="1">
      <c r="A173" s="67"/>
      <c r="B173" s="68"/>
      <c r="C173" s="69"/>
      <c r="D173" s="76" t="s">
        <v>349</v>
      </c>
      <c r="E173" s="69"/>
      <c r="F173" s="77"/>
      <c r="G173" s="71"/>
      <c r="H173" s="71"/>
      <c r="I173" s="101"/>
      <c r="J173" s="204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</row>
    <row r="174" spans="1:91" s="5" customFormat="1" ht="13.5" customHeight="1">
      <c r="A174" s="67">
        <v>48</v>
      </c>
      <c r="B174" s="69">
        <v>771</v>
      </c>
      <c r="C174" s="69">
        <v>998771201</v>
      </c>
      <c r="D174" s="69" t="s">
        <v>344</v>
      </c>
      <c r="E174" s="69" t="s">
        <v>97</v>
      </c>
      <c r="F174" s="100">
        <v>5.47</v>
      </c>
      <c r="G174" s="71"/>
      <c r="H174" s="71">
        <f>F174*G174</f>
        <v>0</v>
      </c>
      <c r="I174" s="101" t="s">
        <v>31</v>
      </c>
      <c r="J174" s="416"/>
      <c r="K174" s="288"/>
      <c r="L174" s="288"/>
      <c r="M174" s="207"/>
      <c r="N174" s="207"/>
      <c r="O174" s="273"/>
      <c r="P174" s="207"/>
      <c r="Q174" s="207"/>
      <c r="R174" s="207"/>
      <c r="S174" s="207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  <c r="BO174" s="108"/>
      <c r="BP174" s="108"/>
      <c r="BQ174" s="108"/>
      <c r="BR174" s="108"/>
      <c r="BS174" s="108"/>
      <c r="BT174" s="108"/>
      <c r="BU174" s="108"/>
      <c r="BV174" s="108"/>
      <c r="BW174" s="108"/>
      <c r="BX174" s="108"/>
      <c r="BY174" s="108"/>
      <c r="BZ174" s="108"/>
      <c r="CA174" s="108"/>
      <c r="CB174" s="108"/>
      <c r="CC174" s="108"/>
      <c r="CD174" s="108"/>
      <c r="CE174" s="108"/>
      <c r="CF174" s="108"/>
      <c r="CG174" s="108"/>
      <c r="CH174" s="108"/>
      <c r="CI174" s="108"/>
      <c r="CJ174" s="108"/>
      <c r="CK174" s="108"/>
      <c r="CL174" s="108"/>
      <c r="CM174" s="108"/>
    </row>
    <row r="175" spans="1:91" s="5" customFormat="1" ht="13.5" customHeight="1">
      <c r="A175" s="67">
        <v>49</v>
      </c>
      <c r="B175" s="69" t="s">
        <v>50</v>
      </c>
      <c r="C175" s="69" t="s">
        <v>110</v>
      </c>
      <c r="D175" s="69" t="s">
        <v>111</v>
      </c>
      <c r="E175" s="69" t="s">
        <v>53</v>
      </c>
      <c r="F175" s="100">
        <f>F176</f>
        <v>5</v>
      </c>
      <c r="G175" s="71"/>
      <c r="H175" s="71">
        <f>F175*G175</f>
        <v>0</v>
      </c>
      <c r="I175" s="101" t="s">
        <v>31</v>
      </c>
      <c r="J175" s="207"/>
      <c r="K175" s="207"/>
      <c r="L175" s="207"/>
      <c r="M175" s="207"/>
      <c r="N175" s="207"/>
      <c r="O175" s="273"/>
      <c r="P175" s="207"/>
      <c r="Q175" s="207"/>
      <c r="R175" s="207"/>
      <c r="S175" s="207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/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8"/>
      <c r="BU175" s="108"/>
      <c r="BV175" s="108"/>
      <c r="BW175" s="108"/>
      <c r="BX175" s="108"/>
      <c r="BY175" s="108"/>
      <c r="BZ175" s="108"/>
      <c r="CA175" s="108"/>
      <c r="CB175" s="108"/>
      <c r="CC175" s="108"/>
      <c r="CD175" s="108"/>
      <c r="CE175" s="108"/>
      <c r="CF175" s="108"/>
      <c r="CG175" s="108"/>
      <c r="CH175" s="108"/>
      <c r="CI175" s="108"/>
      <c r="CJ175" s="108"/>
      <c r="CK175" s="108"/>
      <c r="CL175" s="108"/>
      <c r="CM175" s="108"/>
    </row>
    <row r="176" spans="1:91" s="5" customFormat="1" ht="13.5" customHeight="1">
      <c r="A176" s="111"/>
      <c r="B176" s="113"/>
      <c r="C176" s="113"/>
      <c r="D176" s="76" t="s">
        <v>112</v>
      </c>
      <c r="E176" s="113"/>
      <c r="F176" s="77">
        <v>5</v>
      </c>
      <c r="G176" s="141"/>
      <c r="H176" s="71"/>
      <c r="I176" s="249"/>
      <c r="J176" s="207"/>
      <c r="K176" s="207"/>
      <c r="L176" s="207"/>
      <c r="M176" s="207"/>
      <c r="N176" s="207"/>
      <c r="O176" s="273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108"/>
      <c r="AT176" s="108"/>
      <c r="AU176" s="108"/>
      <c r="AV176" s="108"/>
      <c r="AW176" s="108"/>
      <c r="AX176" s="108"/>
      <c r="AY176" s="108"/>
      <c r="AZ176" s="108"/>
      <c r="BA176" s="108"/>
      <c r="BB176" s="108"/>
      <c r="BC176" s="108"/>
      <c r="BD176" s="108"/>
      <c r="BE176" s="108"/>
      <c r="BF176" s="108"/>
      <c r="BG176" s="108"/>
      <c r="BH176" s="108"/>
      <c r="BI176" s="108"/>
      <c r="BJ176" s="108"/>
      <c r="BK176" s="108"/>
      <c r="BL176" s="108"/>
      <c r="BM176" s="108"/>
      <c r="BN176" s="108"/>
      <c r="BO176" s="108"/>
      <c r="BP176" s="108"/>
      <c r="BQ176" s="108"/>
      <c r="BR176" s="108"/>
      <c r="BS176" s="108"/>
      <c r="BT176" s="108"/>
      <c r="BU176" s="108"/>
      <c r="BV176" s="108"/>
      <c r="BW176" s="108"/>
      <c r="BX176" s="108"/>
      <c r="BY176" s="108"/>
      <c r="BZ176" s="108"/>
      <c r="CA176" s="108"/>
      <c r="CB176" s="108"/>
      <c r="CC176" s="108"/>
      <c r="CD176" s="108"/>
      <c r="CE176" s="108"/>
      <c r="CF176" s="108"/>
      <c r="CG176" s="108"/>
      <c r="CH176" s="108"/>
      <c r="CI176" s="108"/>
      <c r="CJ176" s="108"/>
      <c r="CK176" s="108"/>
      <c r="CL176" s="108"/>
      <c r="CM176" s="108"/>
    </row>
    <row r="177" spans="1:93" s="5" customFormat="1" ht="27" customHeight="1">
      <c r="A177" s="111"/>
      <c r="B177" s="113"/>
      <c r="C177" s="113"/>
      <c r="D177" s="76" t="s">
        <v>113</v>
      </c>
      <c r="E177" s="113"/>
      <c r="F177" s="77"/>
      <c r="G177" s="141"/>
      <c r="H177" s="71"/>
      <c r="I177" s="109"/>
      <c r="J177" s="207"/>
      <c r="K177" s="207"/>
      <c r="L177" s="207"/>
      <c r="M177" s="207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/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108"/>
      <c r="AT177" s="108"/>
      <c r="AU177" s="108"/>
      <c r="AV177" s="108"/>
      <c r="AW177" s="108"/>
      <c r="AX177" s="108"/>
      <c r="AY177" s="108"/>
      <c r="AZ177" s="108"/>
      <c r="BA177" s="108"/>
      <c r="BB177" s="108"/>
      <c r="BC177" s="108"/>
      <c r="BD177" s="108"/>
      <c r="BE177" s="108"/>
      <c r="BF177" s="108"/>
      <c r="BG177" s="108"/>
      <c r="BH177" s="108"/>
      <c r="BI177" s="108"/>
      <c r="BJ177" s="108"/>
      <c r="BK177" s="108"/>
      <c r="BL177" s="108"/>
      <c r="BM177" s="108"/>
      <c r="BN177" s="108"/>
      <c r="BO177" s="108"/>
      <c r="BP177" s="108"/>
      <c r="BQ177" s="108"/>
      <c r="BR177" s="108"/>
      <c r="BS177" s="108"/>
      <c r="BT177" s="108"/>
      <c r="BU177" s="108"/>
      <c r="BV177" s="108"/>
      <c r="BW177" s="108"/>
      <c r="BX177" s="108"/>
      <c r="BY177" s="108"/>
      <c r="BZ177" s="108"/>
      <c r="CA177" s="108"/>
      <c r="CB177" s="108"/>
      <c r="CC177" s="108"/>
      <c r="CD177" s="108"/>
      <c r="CE177" s="108"/>
      <c r="CF177" s="108"/>
      <c r="CG177" s="108"/>
      <c r="CH177" s="108"/>
      <c r="CI177" s="108"/>
      <c r="CJ177" s="108"/>
      <c r="CK177" s="108"/>
      <c r="CL177" s="108"/>
      <c r="CM177" s="108"/>
    </row>
    <row r="178" spans="1:93" s="73" customFormat="1" ht="13.5" customHeight="1">
      <c r="A178" s="74"/>
      <c r="B178" s="75"/>
      <c r="C178" s="75">
        <v>776</v>
      </c>
      <c r="D178" s="75" t="s">
        <v>158</v>
      </c>
      <c r="E178" s="75"/>
      <c r="F178" s="156"/>
      <c r="G178" s="78"/>
      <c r="H178" s="78">
        <f>SUM(H179:H181,H187:H201)</f>
        <v>0</v>
      </c>
      <c r="I178" s="109"/>
      <c r="J178" s="215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3"/>
      <c r="Y178" s="203"/>
      <c r="Z178" s="203"/>
      <c r="AA178" s="203"/>
      <c r="AB178" s="203"/>
      <c r="AC178" s="203"/>
      <c r="AD178" s="203"/>
      <c r="AE178" s="203"/>
    </row>
    <row r="179" spans="1:93" s="5" customFormat="1" ht="13.5" customHeight="1">
      <c r="A179" s="67">
        <v>50</v>
      </c>
      <c r="B179" s="68" t="s">
        <v>236</v>
      </c>
      <c r="C179" s="69" t="s">
        <v>237</v>
      </c>
      <c r="D179" s="69" t="s">
        <v>238</v>
      </c>
      <c r="E179" s="69" t="s">
        <v>30</v>
      </c>
      <c r="F179" s="100">
        <f>SUM(F189)</f>
        <v>0.96</v>
      </c>
      <c r="G179" s="107">
        <f>SUM(H182:H186)/F179</f>
        <v>0</v>
      </c>
      <c r="H179" s="71">
        <f>F179*G179</f>
        <v>0</v>
      </c>
      <c r="I179" s="101" t="s">
        <v>38</v>
      </c>
      <c r="J179" s="395"/>
      <c r="K179" s="207"/>
      <c r="L179" s="207"/>
      <c r="M179" s="207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/>
      <c r="AF179" s="108"/>
      <c r="AG179" s="108"/>
      <c r="AH179" s="108"/>
      <c r="AI179" s="108"/>
      <c r="AJ179" s="108"/>
      <c r="AK179" s="108"/>
      <c r="AL179" s="108"/>
      <c r="AM179" s="108"/>
      <c r="AN179" s="108"/>
      <c r="AO179" s="108"/>
      <c r="AP179" s="108"/>
      <c r="AQ179" s="108"/>
      <c r="AR179" s="108"/>
      <c r="AS179" s="108"/>
      <c r="AT179" s="108"/>
      <c r="AU179" s="108"/>
      <c r="AV179" s="108"/>
      <c r="AW179" s="108"/>
      <c r="AX179" s="108"/>
      <c r="AY179" s="108"/>
      <c r="AZ179" s="108"/>
      <c r="BA179" s="108"/>
      <c r="BB179" s="108"/>
      <c r="BC179" s="108"/>
      <c r="BD179" s="108"/>
      <c r="BE179" s="108"/>
      <c r="BF179" s="108"/>
      <c r="BG179" s="108"/>
      <c r="BH179" s="108"/>
      <c r="BI179" s="108"/>
      <c r="BJ179" s="108"/>
      <c r="BK179" s="108"/>
      <c r="BL179" s="108"/>
      <c r="BM179" s="108"/>
      <c r="BN179" s="108"/>
      <c r="BO179" s="108"/>
      <c r="BP179" s="108"/>
      <c r="BQ179" s="108"/>
      <c r="BR179" s="108"/>
      <c r="BS179" s="108"/>
      <c r="BT179" s="108"/>
      <c r="BU179" s="108"/>
      <c r="BV179" s="108"/>
      <c r="BW179" s="108"/>
      <c r="BX179" s="108"/>
      <c r="BY179" s="108"/>
      <c r="BZ179" s="108"/>
      <c r="CA179" s="108"/>
      <c r="CB179" s="108"/>
      <c r="CC179" s="108"/>
      <c r="CD179" s="108"/>
      <c r="CE179" s="108"/>
      <c r="CF179" s="108"/>
      <c r="CG179" s="108"/>
      <c r="CH179" s="108"/>
      <c r="CI179" s="108"/>
      <c r="CJ179" s="108"/>
      <c r="CK179" s="108"/>
      <c r="CL179" s="108"/>
      <c r="CM179" s="108"/>
      <c r="CN179" s="108"/>
      <c r="CO179" s="108"/>
    </row>
    <row r="180" spans="1:93" s="5" customFormat="1" ht="13.5" customHeight="1">
      <c r="A180" s="111"/>
      <c r="B180" s="113"/>
      <c r="C180" s="113"/>
      <c r="D180" s="76" t="s">
        <v>100</v>
      </c>
      <c r="E180" s="113"/>
      <c r="F180" s="77"/>
      <c r="G180" s="141"/>
      <c r="H180" s="71"/>
      <c r="I180" s="109"/>
      <c r="J180" s="270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/>
      <c r="AF180" s="108"/>
      <c r="AG180" s="108"/>
      <c r="AH180" s="108"/>
      <c r="AI180" s="108"/>
      <c r="AJ180" s="108"/>
      <c r="AK180" s="108"/>
      <c r="AL180" s="108"/>
      <c r="AM180" s="108"/>
      <c r="AN180" s="108"/>
      <c r="AO180" s="108"/>
      <c r="AP180" s="108"/>
      <c r="AQ180" s="108"/>
      <c r="AR180" s="108"/>
      <c r="AS180" s="108"/>
      <c r="AT180" s="108"/>
      <c r="AU180" s="108"/>
      <c r="AV180" s="108"/>
      <c r="AW180" s="108"/>
      <c r="AX180" s="108"/>
      <c r="AY180" s="108"/>
      <c r="AZ180" s="108"/>
      <c r="BA180" s="108"/>
      <c r="BB180" s="108"/>
      <c r="BC180" s="108"/>
      <c r="BD180" s="108"/>
      <c r="BE180" s="108"/>
      <c r="BF180" s="108"/>
      <c r="BG180" s="108"/>
      <c r="BH180" s="108"/>
      <c r="BI180" s="108"/>
      <c r="BJ180" s="108"/>
      <c r="BK180" s="108"/>
      <c r="BL180" s="108"/>
      <c r="BM180" s="108"/>
      <c r="BN180" s="108"/>
      <c r="BO180" s="108"/>
      <c r="BP180" s="108"/>
      <c r="BQ180" s="108"/>
      <c r="BR180" s="108"/>
      <c r="BS180" s="108"/>
      <c r="BT180" s="108"/>
      <c r="BU180" s="108"/>
      <c r="BV180" s="108"/>
      <c r="BW180" s="108"/>
      <c r="BX180" s="108"/>
      <c r="BY180" s="108"/>
      <c r="BZ180" s="108"/>
      <c r="CA180" s="108"/>
      <c r="CB180" s="108"/>
      <c r="CC180" s="108"/>
      <c r="CD180" s="108"/>
      <c r="CE180" s="108"/>
      <c r="CF180" s="108"/>
      <c r="CG180" s="108"/>
      <c r="CH180" s="108"/>
      <c r="CI180" s="108"/>
      <c r="CJ180" s="108"/>
      <c r="CK180" s="108"/>
      <c r="CL180" s="108"/>
      <c r="CM180" s="108"/>
      <c r="CN180" s="108"/>
      <c r="CO180" s="108"/>
    </row>
    <row r="181" spans="1:93" s="5" customFormat="1" ht="13.5" customHeight="1">
      <c r="A181" s="243" t="s">
        <v>441</v>
      </c>
      <c r="B181" s="113"/>
      <c r="C181" s="113"/>
      <c r="D181" s="110" t="s">
        <v>403</v>
      </c>
      <c r="E181" s="110"/>
      <c r="F181" s="77"/>
      <c r="G181" s="328"/>
      <c r="H181" s="138"/>
      <c r="I181" s="109"/>
      <c r="J181" s="214"/>
      <c r="K181" s="203"/>
      <c r="L181" s="265"/>
      <c r="M181" s="266"/>
      <c r="N181" s="267"/>
      <c r="O181" s="361"/>
      <c r="P181" s="203"/>
      <c r="Q181" s="203"/>
      <c r="R181" s="268"/>
      <c r="S181" s="207"/>
      <c r="T181" s="276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/>
      <c r="AF181" s="108"/>
      <c r="AG181" s="108"/>
      <c r="AH181" s="108"/>
      <c r="AI181" s="108"/>
      <c r="AJ181" s="108"/>
      <c r="AK181" s="108"/>
      <c r="AL181" s="108"/>
      <c r="AM181" s="108"/>
      <c r="AN181" s="108"/>
      <c r="AO181" s="108"/>
      <c r="AP181" s="108"/>
      <c r="AQ181" s="108"/>
      <c r="AR181" s="108"/>
      <c r="AS181" s="108"/>
      <c r="AT181" s="108"/>
      <c r="AU181" s="108"/>
      <c r="AV181" s="108"/>
      <c r="AW181" s="108"/>
      <c r="AX181" s="108"/>
      <c r="AY181" s="108"/>
      <c r="AZ181" s="108"/>
      <c r="BA181" s="108"/>
      <c r="BB181" s="108"/>
      <c r="BC181" s="108"/>
      <c r="BD181" s="108"/>
      <c r="BE181" s="108"/>
      <c r="BF181" s="108"/>
      <c r="BG181" s="108"/>
      <c r="BH181" s="108"/>
      <c r="BI181" s="108"/>
      <c r="BJ181" s="108"/>
      <c r="BK181" s="108"/>
      <c r="BL181" s="108"/>
      <c r="BM181" s="108"/>
      <c r="BN181" s="108"/>
      <c r="BO181" s="108"/>
      <c r="BP181" s="108"/>
      <c r="BQ181" s="108"/>
      <c r="BR181" s="108"/>
      <c r="BS181" s="108"/>
      <c r="BT181" s="108"/>
      <c r="BU181" s="108"/>
      <c r="BV181" s="108"/>
      <c r="BW181" s="108"/>
      <c r="BX181" s="108"/>
      <c r="BY181" s="108"/>
      <c r="BZ181" s="108"/>
      <c r="CA181" s="108"/>
      <c r="CB181" s="108"/>
      <c r="CC181" s="108"/>
      <c r="CD181" s="108"/>
      <c r="CE181" s="108"/>
      <c r="CF181" s="108"/>
      <c r="CG181" s="108"/>
      <c r="CH181" s="108"/>
      <c r="CI181" s="108"/>
      <c r="CJ181" s="108"/>
      <c r="CK181" s="108"/>
      <c r="CL181" s="108"/>
      <c r="CM181" s="108"/>
      <c r="CN181" s="108"/>
      <c r="CO181" s="108"/>
    </row>
    <row r="182" spans="1:93" s="5" customFormat="1" ht="13.5" customHeight="1">
      <c r="A182" s="243" t="s">
        <v>442</v>
      </c>
      <c r="B182" s="113"/>
      <c r="C182" s="113"/>
      <c r="D182" s="110" t="s">
        <v>239</v>
      </c>
      <c r="E182" s="110" t="s">
        <v>30</v>
      </c>
      <c r="F182" s="77">
        <v>0.96</v>
      </c>
      <c r="G182" s="245"/>
      <c r="H182" s="77">
        <f>F182*G182</f>
        <v>0</v>
      </c>
      <c r="I182" s="109"/>
      <c r="J182" s="433"/>
      <c r="K182" s="203"/>
      <c r="L182" s="265"/>
      <c r="M182" s="266"/>
      <c r="N182" s="267"/>
      <c r="O182" s="361"/>
      <c r="P182" s="203"/>
      <c r="Q182" s="203"/>
      <c r="R182" s="268"/>
      <c r="S182" s="207"/>
      <c r="T182" s="276"/>
      <c r="U182" s="207"/>
      <c r="V182" s="207"/>
      <c r="W182" s="207"/>
      <c r="X182" s="207"/>
      <c r="Y182" s="207"/>
      <c r="Z182" s="207"/>
      <c r="AA182" s="207"/>
      <c r="AB182" s="207"/>
      <c r="AC182" s="207"/>
      <c r="AD182" s="207"/>
      <c r="AE182" s="207"/>
      <c r="AF182" s="108"/>
      <c r="AG182" s="108"/>
      <c r="AH182" s="108"/>
      <c r="AI182" s="108"/>
      <c r="AJ182" s="108"/>
      <c r="AK182" s="108"/>
      <c r="AL182" s="108"/>
      <c r="AM182" s="108"/>
      <c r="AN182" s="108"/>
      <c r="AO182" s="108"/>
      <c r="AP182" s="108"/>
      <c r="AQ182" s="108"/>
      <c r="AR182" s="108"/>
      <c r="AS182" s="108"/>
      <c r="AT182" s="108"/>
      <c r="AU182" s="108"/>
      <c r="AV182" s="108"/>
      <c r="AW182" s="108"/>
      <c r="AX182" s="108"/>
      <c r="AY182" s="108"/>
      <c r="AZ182" s="108"/>
      <c r="BA182" s="108"/>
      <c r="BB182" s="108"/>
      <c r="BC182" s="108"/>
      <c r="BD182" s="108"/>
      <c r="BE182" s="108"/>
      <c r="BF182" s="108"/>
      <c r="BG182" s="108"/>
      <c r="BH182" s="108"/>
      <c r="BI182" s="108"/>
      <c r="BJ182" s="108"/>
      <c r="BK182" s="108"/>
      <c r="BL182" s="108"/>
      <c r="BM182" s="108"/>
      <c r="BN182" s="108"/>
      <c r="BO182" s="108"/>
      <c r="BP182" s="108"/>
      <c r="BQ182" s="108"/>
      <c r="BR182" s="108"/>
      <c r="BS182" s="108"/>
      <c r="BT182" s="108"/>
      <c r="BU182" s="108"/>
      <c r="BV182" s="108"/>
      <c r="BW182" s="108"/>
      <c r="BX182" s="108"/>
      <c r="BY182" s="108"/>
      <c r="BZ182" s="108"/>
      <c r="CA182" s="108"/>
      <c r="CB182" s="108"/>
      <c r="CC182" s="108"/>
      <c r="CD182" s="108"/>
      <c r="CE182" s="108"/>
      <c r="CF182" s="108"/>
      <c r="CG182" s="108"/>
      <c r="CH182" s="108"/>
      <c r="CI182" s="108"/>
      <c r="CJ182" s="108"/>
      <c r="CK182" s="108"/>
      <c r="CL182" s="108"/>
      <c r="CM182" s="108"/>
      <c r="CN182" s="108"/>
      <c r="CO182" s="108"/>
    </row>
    <row r="183" spans="1:93" s="5" customFormat="1" ht="13.5" customHeight="1">
      <c r="A183" s="243" t="s">
        <v>443</v>
      </c>
      <c r="B183" s="113"/>
      <c r="C183" s="113"/>
      <c r="D183" s="110" t="s">
        <v>240</v>
      </c>
      <c r="E183" s="110" t="s">
        <v>30</v>
      </c>
      <c r="F183" s="77">
        <v>1.2</v>
      </c>
      <c r="G183" s="245"/>
      <c r="H183" s="77">
        <f>F183*G183</f>
        <v>0</v>
      </c>
      <c r="I183" s="109"/>
      <c r="J183" s="214"/>
      <c r="K183" s="203"/>
      <c r="L183" s="265"/>
      <c r="M183" s="266"/>
      <c r="N183" s="267"/>
      <c r="O183" s="361"/>
      <c r="P183" s="203"/>
      <c r="Q183" s="203"/>
      <c r="R183" s="362"/>
      <c r="S183" s="363"/>
      <c r="T183" s="364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/>
      <c r="AF183" s="108"/>
      <c r="AG183" s="108"/>
      <c r="AH183" s="108"/>
      <c r="AI183" s="108"/>
      <c r="AJ183" s="108"/>
      <c r="AK183" s="108"/>
      <c r="AL183" s="108"/>
      <c r="AM183" s="108"/>
      <c r="AN183" s="108"/>
      <c r="AO183" s="108"/>
      <c r="AP183" s="108"/>
      <c r="AQ183" s="108"/>
      <c r="AR183" s="108"/>
      <c r="AS183" s="108"/>
      <c r="AT183" s="108"/>
      <c r="AU183" s="108"/>
      <c r="AV183" s="108"/>
      <c r="AW183" s="108"/>
      <c r="AX183" s="108"/>
      <c r="AY183" s="108"/>
      <c r="AZ183" s="108"/>
      <c r="BA183" s="108"/>
      <c r="BB183" s="108"/>
      <c r="BC183" s="108"/>
      <c r="BD183" s="108"/>
      <c r="BE183" s="108"/>
      <c r="BF183" s="108"/>
      <c r="BG183" s="108"/>
      <c r="BH183" s="108"/>
      <c r="BI183" s="108"/>
      <c r="BJ183" s="108"/>
      <c r="BK183" s="108"/>
      <c r="BL183" s="108"/>
      <c r="BM183" s="108"/>
      <c r="BN183" s="108"/>
      <c r="BO183" s="108"/>
      <c r="BP183" s="108"/>
      <c r="BQ183" s="108"/>
      <c r="BR183" s="108"/>
      <c r="BS183" s="108"/>
      <c r="BT183" s="108"/>
      <c r="BU183" s="108"/>
      <c r="BV183" s="108"/>
      <c r="BW183" s="108"/>
      <c r="BX183" s="108"/>
      <c r="BY183" s="108"/>
      <c r="BZ183" s="108"/>
      <c r="CA183" s="108"/>
      <c r="CB183" s="108"/>
      <c r="CC183" s="108"/>
      <c r="CD183" s="108"/>
      <c r="CE183" s="108"/>
      <c r="CF183" s="108"/>
      <c r="CG183" s="108"/>
      <c r="CH183" s="108"/>
      <c r="CI183" s="108"/>
      <c r="CJ183" s="108"/>
      <c r="CK183" s="108"/>
      <c r="CL183" s="108"/>
      <c r="CM183" s="108"/>
      <c r="CN183" s="108"/>
      <c r="CO183" s="108"/>
    </row>
    <row r="184" spans="1:93" s="235" customFormat="1" ht="27" customHeight="1">
      <c r="A184" s="243" t="s">
        <v>444</v>
      </c>
      <c r="B184" s="68"/>
      <c r="C184" s="69"/>
      <c r="D184" s="110" t="s">
        <v>241</v>
      </c>
      <c r="E184" s="110" t="s">
        <v>30</v>
      </c>
      <c r="F184" s="77">
        <v>1.05</v>
      </c>
      <c r="G184" s="329"/>
      <c r="H184" s="138">
        <f>F184*G184</f>
        <v>0</v>
      </c>
      <c r="I184" s="101"/>
      <c r="J184" s="271"/>
      <c r="K184" s="214"/>
      <c r="L184" s="271"/>
      <c r="M184" s="214"/>
      <c r="N184" s="214"/>
      <c r="O184" s="214"/>
      <c r="P184" s="214"/>
      <c r="Q184" s="214"/>
      <c r="R184" s="348"/>
      <c r="S184" s="348"/>
      <c r="T184" s="275"/>
      <c r="U184" s="266"/>
      <c r="V184" s="266"/>
      <c r="W184" s="266"/>
      <c r="X184" s="266"/>
      <c r="Y184" s="266"/>
      <c r="Z184" s="365"/>
      <c r="AA184" s="366"/>
      <c r="AB184" s="366"/>
      <c r="AC184" s="367"/>
      <c r="AD184" s="366"/>
      <c r="AE184" s="366"/>
      <c r="AF184" s="330"/>
      <c r="AG184" s="330"/>
      <c r="AH184" s="330"/>
      <c r="AI184" s="330"/>
      <c r="AJ184" s="330"/>
      <c r="AK184" s="331"/>
      <c r="AL184" s="330"/>
    </row>
    <row r="185" spans="1:93" s="5" customFormat="1" ht="13.5" customHeight="1">
      <c r="A185" s="243" t="s">
        <v>445</v>
      </c>
      <c r="B185" s="113"/>
      <c r="C185" s="113"/>
      <c r="D185" s="110" t="s">
        <v>404</v>
      </c>
      <c r="E185" s="110" t="s">
        <v>30</v>
      </c>
      <c r="F185" s="77">
        <v>1.2</v>
      </c>
      <c r="G185" s="245"/>
      <c r="H185" s="77">
        <f>F185*G185</f>
        <v>0</v>
      </c>
      <c r="I185" s="140"/>
      <c r="J185" s="353"/>
      <c r="K185" s="203"/>
      <c r="L185" s="207"/>
      <c r="M185" s="207"/>
      <c r="N185" s="207"/>
      <c r="O185" s="207"/>
      <c r="P185" s="281"/>
      <c r="Q185" s="207"/>
      <c r="R185" s="207"/>
      <c r="S185" s="207"/>
      <c r="T185" s="276"/>
      <c r="U185" s="207"/>
      <c r="V185" s="207"/>
      <c r="W185" s="207"/>
      <c r="X185" s="207"/>
      <c r="Y185" s="207"/>
      <c r="Z185" s="207"/>
      <c r="AA185" s="207"/>
      <c r="AB185" s="207"/>
      <c r="AC185" s="207"/>
      <c r="AD185" s="207"/>
      <c r="AE185" s="207"/>
      <c r="AF185" s="108"/>
      <c r="AG185" s="108"/>
      <c r="AH185" s="108"/>
      <c r="AI185" s="108"/>
      <c r="AJ185" s="108"/>
      <c r="AK185" s="108"/>
      <c r="AL185" s="108"/>
      <c r="AM185" s="108"/>
      <c r="AN185" s="108"/>
      <c r="AO185" s="108"/>
      <c r="AP185" s="108"/>
      <c r="AQ185" s="108"/>
      <c r="AR185" s="108"/>
      <c r="AS185" s="108"/>
      <c r="AT185" s="108"/>
      <c r="AU185" s="108"/>
      <c r="AV185" s="108"/>
      <c r="AW185" s="108"/>
      <c r="AX185" s="108"/>
      <c r="AY185" s="108"/>
      <c r="AZ185" s="108"/>
      <c r="BA185" s="108"/>
      <c r="BB185" s="108"/>
      <c r="BC185" s="108"/>
      <c r="BD185" s="108"/>
      <c r="BE185" s="108"/>
      <c r="BF185" s="108"/>
      <c r="BG185" s="108"/>
      <c r="BH185" s="108"/>
      <c r="BI185" s="108"/>
      <c r="BJ185" s="108"/>
      <c r="BK185" s="108"/>
      <c r="BL185" s="108"/>
      <c r="BM185" s="108"/>
      <c r="BN185" s="108"/>
      <c r="BO185" s="108"/>
      <c r="BP185" s="108"/>
      <c r="BQ185" s="108"/>
      <c r="BR185" s="108"/>
      <c r="BS185" s="108"/>
      <c r="BT185" s="108"/>
      <c r="BU185" s="108"/>
      <c r="BV185" s="108"/>
      <c r="BW185" s="108"/>
      <c r="BX185" s="108"/>
      <c r="BY185" s="108"/>
      <c r="BZ185" s="108"/>
      <c r="CA185" s="108"/>
      <c r="CB185" s="108"/>
      <c r="CC185" s="108"/>
      <c r="CD185" s="108"/>
      <c r="CE185" s="108"/>
      <c r="CF185" s="108"/>
      <c r="CG185" s="108"/>
      <c r="CH185" s="108"/>
      <c r="CI185" s="108"/>
      <c r="CJ185" s="108"/>
      <c r="CK185" s="108"/>
      <c r="CL185" s="108"/>
      <c r="CM185" s="108"/>
      <c r="CN185" s="108"/>
      <c r="CO185" s="108"/>
    </row>
    <row r="186" spans="1:93" s="235" customFormat="1" ht="13.5" customHeight="1">
      <c r="A186" s="243" t="s">
        <v>446</v>
      </c>
      <c r="B186" s="68"/>
      <c r="C186" s="69"/>
      <c r="D186" s="110" t="s">
        <v>242</v>
      </c>
      <c r="E186" s="110" t="s">
        <v>30</v>
      </c>
      <c r="F186" s="77">
        <v>1.05</v>
      </c>
      <c r="G186" s="329"/>
      <c r="H186" s="138">
        <f>F186*G186</f>
        <v>0</v>
      </c>
      <c r="I186" s="101"/>
      <c r="J186" s="353"/>
      <c r="K186" s="203"/>
      <c r="L186" s="353"/>
      <c r="M186" s="203"/>
      <c r="N186" s="203"/>
      <c r="O186" s="203"/>
      <c r="P186" s="203"/>
      <c r="Q186" s="203"/>
      <c r="R186" s="266"/>
      <c r="S186" s="266"/>
      <c r="T186" s="276"/>
      <c r="U186" s="266"/>
      <c r="V186" s="266"/>
      <c r="W186" s="266"/>
      <c r="X186" s="266"/>
      <c r="Y186" s="266"/>
      <c r="Z186" s="365"/>
      <c r="AA186" s="366"/>
      <c r="AB186" s="366"/>
      <c r="AC186" s="367"/>
      <c r="AD186" s="366"/>
      <c r="AE186" s="366"/>
      <c r="AF186" s="330"/>
      <c r="AG186" s="330"/>
      <c r="AH186" s="330"/>
      <c r="AI186" s="330"/>
      <c r="AJ186" s="330"/>
      <c r="AK186" s="331"/>
      <c r="AL186" s="330"/>
    </row>
    <row r="187" spans="1:93" s="5" customFormat="1" ht="27" customHeight="1">
      <c r="A187" s="136"/>
      <c r="B187" s="246"/>
      <c r="C187" s="76"/>
      <c r="D187" s="110" t="s">
        <v>243</v>
      </c>
      <c r="E187" s="110"/>
      <c r="F187" s="77"/>
      <c r="G187" s="138"/>
      <c r="H187" s="138"/>
      <c r="I187" s="247"/>
      <c r="J187" s="283"/>
      <c r="K187" s="207"/>
      <c r="L187" s="207"/>
      <c r="M187" s="283"/>
      <c r="N187" s="283"/>
      <c r="O187" s="283"/>
      <c r="P187" s="283"/>
      <c r="Q187" s="207"/>
      <c r="R187" s="284"/>
      <c r="S187" s="207"/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/>
      <c r="AF187" s="108"/>
      <c r="AG187" s="108"/>
      <c r="AH187" s="108"/>
      <c r="AI187" s="108"/>
      <c r="AJ187" s="108"/>
      <c r="AK187" s="108"/>
      <c r="AL187" s="108"/>
      <c r="AM187" s="108"/>
      <c r="AN187" s="108"/>
      <c r="AO187" s="108"/>
      <c r="AP187" s="108"/>
      <c r="AQ187" s="108"/>
      <c r="AR187" s="108"/>
      <c r="AS187" s="108"/>
      <c r="AT187" s="108"/>
      <c r="AU187" s="108"/>
      <c r="AV187" s="108"/>
      <c r="AW187" s="108"/>
      <c r="AX187" s="108"/>
      <c r="AY187" s="108"/>
      <c r="AZ187" s="108"/>
      <c r="BA187" s="108"/>
      <c r="BB187" s="108"/>
      <c r="BC187" s="108"/>
      <c r="BD187" s="108"/>
      <c r="BE187" s="108"/>
      <c r="BF187" s="108"/>
      <c r="BG187" s="108"/>
      <c r="BH187" s="108"/>
      <c r="BI187" s="108"/>
      <c r="BJ187" s="108"/>
      <c r="BK187" s="108"/>
      <c r="BL187" s="108"/>
      <c r="BM187" s="108"/>
      <c r="BN187" s="108"/>
      <c r="BO187" s="108"/>
      <c r="BP187" s="108"/>
      <c r="BQ187" s="108"/>
      <c r="BR187" s="108"/>
      <c r="BS187" s="108"/>
      <c r="BT187" s="108"/>
      <c r="BU187" s="108"/>
      <c r="BV187" s="108"/>
      <c r="BW187" s="108"/>
      <c r="BX187" s="108"/>
      <c r="BY187" s="108"/>
      <c r="BZ187" s="108"/>
      <c r="CA187" s="108"/>
      <c r="CB187" s="108"/>
      <c r="CC187" s="108"/>
      <c r="CD187" s="108"/>
      <c r="CE187" s="108"/>
      <c r="CF187" s="108"/>
      <c r="CG187" s="108"/>
      <c r="CH187" s="108"/>
      <c r="CI187" s="108"/>
      <c r="CJ187" s="108"/>
      <c r="CK187" s="108"/>
      <c r="CL187" s="108"/>
      <c r="CM187" s="108"/>
      <c r="CN187" s="108"/>
      <c r="CO187" s="108"/>
    </row>
    <row r="188" spans="1:93" s="5" customFormat="1" ht="13.5" customHeight="1">
      <c r="A188" s="111"/>
      <c r="B188" s="112"/>
      <c r="C188" s="113"/>
      <c r="D188" s="76" t="s">
        <v>244</v>
      </c>
      <c r="E188" s="113"/>
      <c r="F188" s="241"/>
      <c r="G188" s="141"/>
      <c r="H188" s="71"/>
      <c r="I188" s="79"/>
      <c r="J188" s="207"/>
      <c r="K188" s="207"/>
      <c r="L188" s="207"/>
      <c r="M188" s="207"/>
      <c r="N188" s="207"/>
      <c r="O188" s="207"/>
      <c r="P188" s="207"/>
      <c r="Q188" s="207"/>
      <c r="R188" s="207"/>
      <c r="S188" s="207"/>
      <c r="T188" s="207"/>
      <c r="U188" s="207"/>
      <c r="V188" s="207"/>
      <c r="W188" s="207"/>
      <c r="X188" s="207"/>
      <c r="Y188" s="207"/>
      <c r="Z188" s="207"/>
      <c r="AA188" s="207"/>
      <c r="AB188" s="207"/>
      <c r="AC188" s="207"/>
      <c r="AD188" s="207"/>
      <c r="AE188" s="207"/>
      <c r="AF188" s="108"/>
      <c r="AG188" s="108"/>
      <c r="AH188" s="108"/>
      <c r="AI188" s="108"/>
      <c r="AJ188" s="108"/>
      <c r="AK188" s="108"/>
      <c r="AL188" s="108"/>
      <c r="AM188" s="108"/>
      <c r="AN188" s="108"/>
      <c r="AO188" s="108"/>
      <c r="AP188" s="108"/>
      <c r="AQ188" s="108"/>
      <c r="AR188" s="108"/>
      <c r="AS188" s="108"/>
      <c r="AT188" s="108"/>
      <c r="AU188" s="108"/>
      <c r="AV188" s="108"/>
      <c r="AW188" s="108"/>
      <c r="AX188" s="108"/>
      <c r="AY188" s="108"/>
      <c r="AZ188" s="108"/>
      <c r="BA188" s="108"/>
      <c r="BB188" s="108"/>
      <c r="BC188" s="108"/>
      <c r="BD188" s="108"/>
      <c r="BE188" s="108"/>
      <c r="BF188" s="108"/>
      <c r="BG188" s="108"/>
      <c r="BH188" s="108"/>
      <c r="BI188" s="108"/>
      <c r="BJ188" s="108"/>
      <c r="BK188" s="108"/>
      <c r="BL188" s="108"/>
      <c r="BM188" s="108"/>
      <c r="BN188" s="108"/>
      <c r="BO188" s="108"/>
      <c r="BP188" s="108"/>
      <c r="BQ188" s="108"/>
      <c r="BR188" s="108"/>
      <c r="BS188" s="108"/>
      <c r="BT188" s="108"/>
      <c r="BU188" s="108"/>
      <c r="BV188" s="108"/>
      <c r="BW188" s="108"/>
      <c r="BX188" s="108"/>
      <c r="BY188" s="108"/>
      <c r="BZ188" s="108"/>
      <c r="CA188" s="108"/>
      <c r="CB188" s="108"/>
      <c r="CC188" s="108"/>
      <c r="CD188" s="108"/>
      <c r="CE188" s="108"/>
      <c r="CF188" s="108"/>
      <c r="CG188" s="108"/>
      <c r="CH188" s="108"/>
      <c r="CI188" s="108"/>
      <c r="CJ188" s="108"/>
      <c r="CK188" s="108"/>
      <c r="CL188" s="108"/>
      <c r="CM188" s="108"/>
      <c r="CN188" s="108"/>
      <c r="CO188" s="108"/>
    </row>
    <row r="189" spans="1:93" s="5" customFormat="1" ht="13.5" customHeight="1">
      <c r="A189" s="111"/>
      <c r="B189" s="113"/>
      <c r="C189" s="113"/>
      <c r="D189" s="76" t="s">
        <v>245</v>
      </c>
      <c r="E189" s="113"/>
      <c r="F189" s="77">
        <f>0.96</f>
        <v>0.96</v>
      </c>
      <c r="G189" s="141"/>
      <c r="H189" s="71"/>
      <c r="I189" s="109"/>
      <c r="J189" s="207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/>
      <c r="AF189" s="108"/>
      <c r="AG189" s="108"/>
      <c r="AH189" s="108"/>
      <c r="AI189" s="108"/>
      <c r="AJ189" s="108"/>
      <c r="AK189" s="108"/>
      <c r="AL189" s="108"/>
      <c r="AM189" s="108"/>
      <c r="AN189" s="108"/>
      <c r="AO189" s="108"/>
      <c r="AP189" s="108"/>
      <c r="AQ189" s="108"/>
      <c r="AR189" s="108"/>
      <c r="AS189" s="108"/>
      <c r="AT189" s="108"/>
      <c r="AU189" s="108"/>
      <c r="AV189" s="108"/>
      <c r="AW189" s="108"/>
      <c r="AX189" s="108"/>
      <c r="AY189" s="108"/>
      <c r="AZ189" s="108"/>
      <c r="BA189" s="108"/>
      <c r="BB189" s="108"/>
      <c r="BC189" s="108"/>
      <c r="BD189" s="108"/>
      <c r="BE189" s="108"/>
      <c r="BF189" s="108"/>
      <c r="BG189" s="108"/>
      <c r="BH189" s="108"/>
      <c r="BI189" s="108"/>
      <c r="BJ189" s="108"/>
      <c r="BK189" s="108"/>
      <c r="BL189" s="108"/>
      <c r="BM189" s="108"/>
      <c r="BN189" s="108"/>
      <c r="BO189" s="108"/>
      <c r="BP189" s="108"/>
      <c r="BQ189" s="108"/>
      <c r="BR189" s="108"/>
      <c r="BS189" s="108"/>
      <c r="BT189" s="108"/>
      <c r="BU189" s="108"/>
      <c r="BV189" s="108"/>
      <c r="BW189" s="108"/>
      <c r="BX189" s="108"/>
      <c r="BY189" s="108"/>
      <c r="BZ189" s="108"/>
      <c r="CA189" s="108"/>
      <c r="CB189" s="108"/>
      <c r="CC189" s="108"/>
      <c r="CD189" s="108"/>
      <c r="CE189" s="108"/>
      <c r="CF189" s="108"/>
      <c r="CG189" s="108"/>
      <c r="CH189" s="108"/>
      <c r="CI189" s="108"/>
      <c r="CJ189" s="108"/>
      <c r="CK189" s="108"/>
      <c r="CL189" s="108"/>
      <c r="CM189" s="108"/>
      <c r="CN189" s="108"/>
      <c r="CO189" s="108"/>
    </row>
    <row r="190" spans="1:93" s="8" customFormat="1" ht="13.5" customHeight="1">
      <c r="A190" s="67">
        <v>51</v>
      </c>
      <c r="B190" s="69">
        <v>776</v>
      </c>
      <c r="C190" s="69" t="s">
        <v>246</v>
      </c>
      <c r="D190" s="69" t="s">
        <v>247</v>
      </c>
      <c r="E190" s="69" t="s">
        <v>30</v>
      </c>
      <c r="F190" s="100">
        <f>F191</f>
        <v>0.96</v>
      </c>
      <c r="G190" s="71"/>
      <c r="H190" s="71">
        <f>F190*G190</f>
        <v>0</v>
      </c>
      <c r="I190" s="101" t="s">
        <v>38</v>
      </c>
      <c r="J190" s="275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  <c r="Y190" s="203"/>
      <c r="Z190" s="203"/>
      <c r="AA190" s="203"/>
      <c r="AB190" s="203"/>
      <c r="AC190" s="203"/>
      <c r="AD190" s="203"/>
      <c r="AE190" s="20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  <c r="BA190" s="73"/>
      <c r="BB190" s="73"/>
      <c r="BC190" s="73"/>
      <c r="BD190" s="73"/>
      <c r="BE190" s="73"/>
      <c r="BF190" s="73"/>
      <c r="BG190" s="73"/>
      <c r="BH190" s="73"/>
      <c r="BI190" s="73"/>
      <c r="BJ190" s="73"/>
      <c r="BK190" s="73"/>
      <c r="BL190" s="73"/>
      <c r="BM190" s="73"/>
      <c r="BN190" s="73"/>
      <c r="BO190" s="73"/>
      <c r="BP190" s="73"/>
      <c r="BQ190" s="73"/>
      <c r="BR190" s="73"/>
      <c r="BS190" s="73"/>
      <c r="BT190" s="73"/>
      <c r="BU190" s="73"/>
      <c r="BV190" s="73"/>
      <c r="BW190" s="73"/>
      <c r="BX190" s="73"/>
      <c r="BY190" s="73"/>
      <c r="BZ190" s="73"/>
      <c r="CA190" s="73"/>
      <c r="CB190" s="73"/>
      <c r="CC190" s="73"/>
      <c r="CD190" s="73"/>
      <c r="CE190" s="73"/>
      <c r="CF190" s="73"/>
      <c r="CG190" s="73"/>
      <c r="CH190" s="73"/>
      <c r="CI190" s="73"/>
      <c r="CJ190" s="73"/>
      <c r="CK190" s="73"/>
      <c r="CL190" s="73"/>
      <c r="CM190" s="73"/>
      <c r="CN190" s="73"/>
      <c r="CO190" s="73"/>
    </row>
    <row r="191" spans="1:93" s="235" customFormat="1" ht="13.5" customHeight="1">
      <c r="A191" s="67"/>
      <c r="B191" s="68"/>
      <c r="C191" s="69"/>
      <c r="D191" s="76" t="s">
        <v>248</v>
      </c>
      <c r="E191" s="69"/>
      <c r="F191" s="77">
        <f>F179</f>
        <v>0.96</v>
      </c>
      <c r="G191" s="71"/>
      <c r="H191" s="71"/>
      <c r="I191" s="101"/>
      <c r="J191" s="368"/>
      <c r="K191" s="266"/>
      <c r="L191" s="266"/>
      <c r="M191" s="266"/>
      <c r="N191" s="266"/>
      <c r="O191" s="266"/>
      <c r="P191" s="266"/>
      <c r="Q191" s="266"/>
      <c r="R191" s="266"/>
      <c r="S191" s="266"/>
      <c r="T191" s="266"/>
      <c r="U191" s="266"/>
      <c r="V191" s="266"/>
      <c r="W191" s="266"/>
      <c r="X191" s="266"/>
      <c r="Y191" s="266"/>
      <c r="Z191" s="266"/>
      <c r="AA191" s="266"/>
      <c r="AB191" s="266"/>
      <c r="AC191" s="266"/>
      <c r="AD191" s="266"/>
      <c r="AE191" s="266"/>
    </row>
    <row r="192" spans="1:93" s="8" customFormat="1" ht="13.5" customHeight="1">
      <c r="A192" s="67">
        <v>52</v>
      </c>
      <c r="B192" s="69">
        <v>776</v>
      </c>
      <c r="C192" s="69" t="s">
        <v>246</v>
      </c>
      <c r="D192" s="69" t="s">
        <v>405</v>
      </c>
      <c r="E192" s="69" t="s">
        <v>30</v>
      </c>
      <c r="F192" s="100">
        <f>F193</f>
        <v>1.1000000000000001</v>
      </c>
      <c r="G192" s="71"/>
      <c r="H192" s="71">
        <f>F192*G192</f>
        <v>0</v>
      </c>
      <c r="I192" s="101" t="s">
        <v>38</v>
      </c>
      <c r="J192" s="275"/>
      <c r="K192" s="203"/>
      <c r="L192" s="203"/>
      <c r="M192" s="203"/>
      <c r="N192" s="203"/>
      <c r="O192" s="203"/>
      <c r="P192" s="203"/>
      <c r="Q192" s="203"/>
      <c r="R192" s="203"/>
      <c r="S192" s="203"/>
      <c r="T192" s="203"/>
      <c r="U192" s="203"/>
      <c r="V192" s="203"/>
      <c r="W192" s="203"/>
      <c r="X192" s="203"/>
      <c r="Y192" s="203"/>
      <c r="Z192" s="203"/>
      <c r="AA192" s="203"/>
      <c r="AB192" s="203"/>
      <c r="AC192" s="203"/>
      <c r="AD192" s="203"/>
      <c r="AE192" s="203"/>
      <c r="AF192" s="73"/>
      <c r="AG192" s="73"/>
      <c r="AH192" s="73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  <c r="AX192" s="73"/>
      <c r="AY192" s="73"/>
      <c r="AZ192" s="73"/>
      <c r="BA192" s="73"/>
      <c r="BB192" s="73"/>
      <c r="BC192" s="73"/>
      <c r="BD192" s="73"/>
      <c r="BE192" s="73"/>
      <c r="BF192" s="73"/>
      <c r="BG192" s="73"/>
      <c r="BH192" s="73"/>
      <c r="BI192" s="73"/>
      <c r="BJ192" s="73"/>
      <c r="BK192" s="73"/>
      <c r="BL192" s="73"/>
      <c r="BM192" s="73"/>
      <c r="BN192" s="73"/>
      <c r="BO192" s="73"/>
      <c r="BP192" s="73"/>
      <c r="BQ192" s="73"/>
      <c r="BR192" s="73"/>
      <c r="BS192" s="73"/>
      <c r="BT192" s="73"/>
      <c r="BU192" s="73"/>
      <c r="BV192" s="73"/>
      <c r="BW192" s="73"/>
      <c r="BX192" s="73"/>
      <c r="BY192" s="73"/>
      <c r="BZ192" s="73"/>
      <c r="CA192" s="73"/>
      <c r="CB192" s="73"/>
      <c r="CC192" s="73"/>
      <c r="CD192" s="73"/>
      <c r="CE192" s="73"/>
      <c r="CF192" s="73"/>
      <c r="CG192" s="73"/>
      <c r="CH192" s="73"/>
      <c r="CI192" s="73"/>
      <c r="CJ192" s="73"/>
      <c r="CK192" s="73"/>
      <c r="CL192" s="73"/>
      <c r="CM192" s="73"/>
      <c r="CN192" s="73"/>
      <c r="CO192" s="73"/>
    </row>
    <row r="193" spans="1:93" s="8" customFormat="1" ht="13.5" customHeight="1">
      <c r="A193" s="67"/>
      <c r="B193" s="69"/>
      <c r="C193" s="69"/>
      <c r="D193" s="76" t="s">
        <v>406</v>
      </c>
      <c r="E193" s="69"/>
      <c r="F193" s="77">
        <f>(0.5*2)*1.1</f>
        <v>1.1000000000000001</v>
      </c>
      <c r="G193" s="71"/>
      <c r="H193" s="71"/>
      <c r="I193" s="101"/>
      <c r="J193" s="275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203"/>
      <c r="Z193" s="203"/>
      <c r="AA193" s="203"/>
      <c r="AB193" s="203"/>
      <c r="AC193" s="203"/>
      <c r="AD193" s="203"/>
      <c r="AE193" s="20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  <c r="BA193" s="73"/>
      <c r="BB193" s="73"/>
      <c r="BC193" s="73"/>
      <c r="BD193" s="73"/>
      <c r="BE193" s="73"/>
      <c r="BF193" s="73"/>
      <c r="BG193" s="73"/>
      <c r="BH193" s="73"/>
      <c r="BI193" s="73"/>
      <c r="BJ193" s="73"/>
      <c r="BK193" s="73"/>
      <c r="BL193" s="73"/>
      <c r="BM193" s="73"/>
      <c r="BN193" s="73"/>
      <c r="BO193" s="73"/>
      <c r="BP193" s="73"/>
      <c r="BQ193" s="73"/>
      <c r="BR193" s="73"/>
      <c r="BS193" s="73"/>
      <c r="BT193" s="73"/>
      <c r="BU193" s="73"/>
      <c r="BV193" s="73"/>
      <c r="BW193" s="73"/>
      <c r="BX193" s="73"/>
      <c r="BY193" s="73"/>
      <c r="BZ193" s="73"/>
      <c r="CA193" s="73"/>
      <c r="CB193" s="73"/>
      <c r="CC193" s="73"/>
      <c r="CD193" s="73"/>
      <c r="CE193" s="73"/>
      <c r="CF193" s="73"/>
      <c r="CG193" s="73"/>
      <c r="CH193" s="73"/>
      <c r="CI193" s="73"/>
      <c r="CJ193" s="73"/>
      <c r="CK193" s="73"/>
      <c r="CL193" s="73"/>
      <c r="CM193" s="73"/>
      <c r="CN193" s="73"/>
      <c r="CO193" s="73"/>
    </row>
    <row r="194" spans="1:93" s="235" customFormat="1" ht="27" customHeight="1">
      <c r="A194" s="67"/>
      <c r="B194" s="68"/>
      <c r="C194" s="69"/>
      <c r="D194" s="76" t="s">
        <v>407</v>
      </c>
      <c r="E194" s="69"/>
      <c r="G194" s="71"/>
      <c r="H194" s="71"/>
      <c r="I194" s="101"/>
      <c r="J194" s="368"/>
      <c r="K194" s="266"/>
      <c r="L194" s="266"/>
      <c r="M194" s="266"/>
      <c r="N194" s="266"/>
      <c r="O194" s="266"/>
      <c r="P194" s="266"/>
      <c r="Q194" s="266"/>
      <c r="R194" s="266"/>
      <c r="S194" s="266"/>
      <c r="T194" s="266"/>
      <c r="U194" s="266"/>
      <c r="V194" s="266"/>
      <c r="W194" s="266"/>
      <c r="X194" s="266"/>
      <c r="Y194" s="266"/>
      <c r="Z194" s="266"/>
      <c r="AA194" s="266"/>
      <c r="AB194" s="266"/>
      <c r="AC194" s="266"/>
      <c r="AD194" s="266"/>
      <c r="AE194" s="266"/>
    </row>
    <row r="195" spans="1:93" s="242" customFormat="1" ht="13.5" customHeight="1">
      <c r="A195" s="67">
        <v>53</v>
      </c>
      <c r="B195" s="68" t="s">
        <v>236</v>
      </c>
      <c r="C195" s="69">
        <v>776111311</v>
      </c>
      <c r="D195" s="69" t="s">
        <v>249</v>
      </c>
      <c r="E195" s="69" t="s">
        <v>30</v>
      </c>
      <c r="F195" s="100">
        <f>F190</f>
        <v>0.96</v>
      </c>
      <c r="G195" s="71"/>
      <c r="H195" s="71">
        <f>F195*G195</f>
        <v>0</v>
      </c>
      <c r="I195" s="101" t="s">
        <v>31</v>
      </c>
      <c r="J195" s="275"/>
      <c r="K195" s="266"/>
      <c r="L195" s="266"/>
      <c r="M195" s="266"/>
      <c r="N195" s="266"/>
      <c r="O195" s="266"/>
      <c r="P195" s="266"/>
      <c r="Q195" s="266"/>
      <c r="R195" s="266"/>
      <c r="S195" s="266"/>
      <c r="T195" s="266"/>
      <c r="U195" s="266"/>
      <c r="V195" s="266"/>
      <c r="W195" s="266"/>
      <c r="X195" s="266"/>
      <c r="Y195" s="266"/>
      <c r="Z195" s="266"/>
      <c r="AA195" s="266"/>
      <c r="AB195" s="266"/>
      <c r="AC195" s="266"/>
      <c r="AD195" s="266"/>
      <c r="AE195" s="266"/>
      <c r="AF195" s="235"/>
      <c r="AG195" s="235"/>
      <c r="AH195" s="235"/>
      <c r="AI195" s="235"/>
      <c r="AJ195" s="235"/>
      <c r="AK195" s="235"/>
      <c r="AL195" s="235"/>
      <c r="AM195" s="235"/>
      <c r="AN195" s="235"/>
      <c r="AO195" s="235"/>
      <c r="AP195" s="235"/>
      <c r="AQ195" s="235"/>
      <c r="AR195" s="235"/>
      <c r="AS195" s="235"/>
      <c r="AT195" s="235"/>
      <c r="AU195" s="235"/>
      <c r="AV195" s="235"/>
      <c r="AW195" s="235"/>
      <c r="AX195" s="235"/>
      <c r="AY195" s="235"/>
      <c r="AZ195" s="235"/>
      <c r="BA195" s="235"/>
      <c r="BB195" s="235"/>
      <c r="BC195" s="235"/>
      <c r="BD195" s="235"/>
      <c r="BE195" s="235"/>
      <c r="BF195" s="235"/>
      <c r="BG195" s="235"/>
      <c r="BH195" s="235"/>
      <c r="BI195" s="235"/>
      <c r="BJ195" s="235"/>
      <c r="BK195" s="235"/>
      <c r="BL195" s="235"/>
      <c r="BM195" s="235"/>
      <c r="BN195" s="235"/>
      <c r="BO195" s="235"/>
      <c r="BP195" s="235"/>
      <c r="BQ195" s="235"/>
      <c r="BR195" s="235"/>
      <c r="BS195" s="235"/>
      <c r="BT195" s="235"/>
      <c r="BU195" s="235"/>
      <c r="BV195" s="235"/>
      <c r="BW195" s="235"/>
      <c r="BX195" s="235"/>
      <c r="BY195" s="235"/>
      <c r="BZ195" s="235"/>
      <c r="CA195" s="235"/>
      <c r="CB195" s="235"/>
      <c r="CC195" s="235"/>
      <c r="CD195" s="235"/>
      <c r="CE195" s="235"/>
      <c r="CF195" s="235"/>
      <c r="CG195" s="235"/>
      <c r="CH195" s="235"/>
      <c r="CI195" s="235"/>
      <c r="CJ195" s="235"/>
      <c r="CK195" s="235"/>
      <c r="CL195" s="235"/>
      <c r="CM195" s="235"/>
      <c r="CN195" s="235"/>
      <c r="CO195" s="235"/>
    </row>
    <row r="196" spans="1:93" s="242" customFormat="1" ht="13.5" customHeight="1">
      <c r="A196" s="67">
        <v>54</v>
      </c>
      <c r="B196" s="68" t="s">
        <v>236</v>
      </c>
      <c r="C196" s="69">
        <v>776121311</v>
      </c>
      <c r="D196" s="69" t="s">
        <v>250</v>
      </c>
      <c r="E196" s="69" t="s">
        <v>30</v>
      </c>
      <c r="F196" s="100">
        <f>F195</f>
        <v>0.96</v>
      </c>
      <c r="G196" s="71"/>
      <c r="H196" s="71">
        <f>F196*G196</f>
        <v>0</v>
      </c>
      <c r="I196" s="101" t="s">
        <v>31</v>
      </c>
      <c r="J196" s="275"/>
      <c r="K196" s="266"/>
      <c r="L196" s="266"/>
      <c r="M196" s="266"/>
      <c r="N196" s="266"/>
      <c r="O196" s="266"/>
      <c r="P196" s="266"/>
      <c r="Q196" s="266"/>
      <c r="R196" s="266"/>
      <c r="S196" s="266"/>
      <c r="T196" s="266"/>
      <c r="U196" s="266"/>
      <c r="V196" s="266"/>
      <c r="W196" s="266"/>
      <c r="X196" s="266"/>
      <c r="Y196" s="266"/>
      <c r="Z196" s="266"/>
      <c r="AA196" s="266"/>
      <c r="AB196" s="266"/>
      <c r="AC196" s="266"/>
      <c r="AD196" s="266"/>
      <c r="AE196" s="266"/>
      <c r="AF196" s="235"/>
      <c r="AG196" s="235"/>
      <c r="AH196" s="235"/>
      <c r="AI196" s="235"/>
      <c r="AJ196" s="235"/>
      <c r="AK196" s="235"/>
      <c r="AL196" s="235"/>
      <c r="AM196" s="235"/>
      <c r="AN196" s="235"/>
      <c r="AO196" s="235"/>
      <c r="AP196" s="235"/>
      <c r="AQ196" s="235"/>
      <c r="AR196" s="235"/>
      <c r="AS196" s="235"/>
      <c r="AT196" s="235"/>
      <c r="AU196" s="235"/>
      <c r="AV196" s="235"/>
      <c r="AW196" s="235"/>
      <c r="AX196" s="235"/>
      <c r="AY196" s="235"/>
      <c r="AZ196" s="235"/>
      <c r="BA196" s="235"/>
      <c r="BB196" s="235"/>
      <c r="BC196" s="235"/>
      <c r="BD196" s="235"/>
      <c r="BE196" s="235"/>
      <c r="BF196" s="235"/>
      <c r="BG196" s="235"/>
      <c r="BH196" s="235"/>
      <c r="BI196" s="235"/>
      <c r="BJ196" s="235"/>
      <c r="BK196" s="235"/>
      <c r="BL196" s="235"/>
      <c r="BM196" s="235"/>
      <c r="BN196" s="235"/>
      <c r="BO196" s="235"/>
      <c r="BP196" s="235"/>
      <c r="BQ196" s="235"/>
      <c r="BR196" s="235"/>
      <c r="BS196" s="235"/>
      <c r="BT196" s="235"/>
      <c r="BU196" s="235"/>
      <c r="BV196" s="235"/>
      <c r="BW196" s="235"/>
      <c r="BX196" s="235"/>
      <c r="BY196" s="235"/>
      <c r="BZ196" s="235"/>
      <c r="CA196" s="235"/>
      <c r="CB196" s="235"/>
      <c r="CC196" s="235"/>
      <c r="CD196" s="235"/>
      <c r="CE196" s="235"/>
      <c r="CF196" s="235"/>
      <c r="CG196" s="235"/>
      <c r="CH196" s="235"/>
      <c r="CI196" s="235"/>
      <c r="CJ196" s="235"/>
      <c r="CK196" s="235"/>
      <c r="CL196" s="235"/>
      <c r="CM196" s="235"/>
      <c r="CN196" s="235"/>
      <c r="CO196" s="235"/>
    </row>
    <row r="197" spans="1:93" s="235" customFormat="1" ht="13.5" customHeight="1">
      <c r="A197" s="67">
        <v>55</v>
      </c>
      <c r="B197" s="69">
        <v>776</v>
      </c>
      <c r="C197" s="69">
        <v>776991121</v>
      </c>
      <c r="D197" s="69" t="s">
        <v>251</v>
      </c>
      <c r="E197" s="69" t="s">
        <v>30</v>
      </c>
      <c r="F197" s="100">
        <f>F196</f>
        <v>0.96</v>
      </c>
      <c r="G197" s="71"/>
      <c r="H197" s="71">
        <f>F197*G197</f>
        <v>0</v>
      </c>
      <c r="I197" s="101" t="s">
        <v>31</v>
      </c>
      <c r="J197" s="369"/>
      <c r="K197" s="272"/>
      <c r="L197" s="265"/>
      <c r="M197" s="266"/>
      <c r="N197" s="267"/>
      <c r="O197" s="273"/>
      <c r="P197" s="203"/>
      <c r="Q197" s="203"/>
      <c r="R197" s="268"/>
      <c r="S197" s="266"/>
      <c r="T197" s="266"/>
      <c r="U197" s="266"/>
      <c r="V197" s="266"/>
      <c r="W197" s="266"/>
      <c r="X197" s="266"/>
      <c r="Y197" s="266"/>
      <c r="Z197" s="266"/>
      <c r="AA197" s="266"/>
      <c r="AB197" s="266"/>
      <c r="AC197" s="266"/>
      <c r="AD197" s="266"/>
      <c r="AE197" s="266"/>
    </row>
    <row r="198" spans="1:93" s="8" customFormat="1" ht="13.5" customHeight="1">
      <c r="A198" s="67">
        <v>56</v>
      </c>
      <c r="B198" s="69">
        <v>776</v>
      </c>
      <c r="C198" s="69">
        <v>998776201</v>
      </c>
      <c r="D198" s="69" t="s">
        <v>252</v>
      </c>
      <c r="E198" s="69" t="s">
        <v>97</v>
      </c>
      <c r="F198" s="100">
        <v>0.37</v>
      </c>
      <c r="G198" s="71"/>
      <c r="H198" s="71">
        <f>F198*G198</f>
        <v>0</v>
      </c>
      <c r="I198" s="101" t="s">
        <v>31</v>
      </c>
      <c r="J198" s="287"/>
      <c r="K198" s="288"/>
      <c r="L198" s="288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/>
      <c r="AF198" s="73"/>
      <c r="AG198" s="73"/>
      <c r="AH198" s="73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  <c r="AX198" s="73"/>
      <c r="AY198" s="73"/>
      <c r="AZ198" s="73"/>
      <c r="BA198" s="73"/>
      <c r="BB198" s="73"/>
      <c r="BC198" s="73"/>
      <c r="BD198" s="73"/>
      <c r="BE198" s="73"/>
      <c r="BF198" s="73"/>
      <c r="BG198" s="73"/>
      <c r="BH198" s="73"/>
      <c r="BI198" s="73"/>
      <c r="BJ198" s="73"/>
      <c r="BK198" s="73"/>
      <c r="BL198" s="73"/>
      <c r="BM198" s="73"/>
      <c r="BN198" s="73"/>
      <c r="BO198" s="73"/>
      <c r="BP198" s="73"/>
      <c r="BQ198" s="73"/>
      <c r="BR198" s="73"/>
      <c r="BS198" s="73"/>
      <c r="BT198" s="73"/>
      <c r="BU198" s="73"/>
      <c r="BV198" s="73"/>
      <c r="BW198" s="73"/>
      <c r="BX198" s="73"/>
      <c r="BY198" s="73"/>
      <c r="BZ198" s="73"/>
      <c r="CA198" s="73"/>
      <c r="CB198" s="73"/>
      <c r="CC198" s="73"/>
      <c r="CD198" s="73"/>
      <c r="CE198" s="73"/>
      <c r="CF198" s="73"/>
      <c r="CG198" s="73"/>
      <c r="CH198" s="73"/>
      <c r="CI198" s="73"/>
      <c r="CJ198" s="73"/>
      <c r="CK198" s="73"/>
      <c r="CL198" s="73"/>
      <c r="CM198" s="73"/>
      <c r="CN198" s="73"/>
      <c r="CO198" s="73"/>
    </row>
    <row r="199" spans="1:93" s="242" customFormat="1" ht="13.5" customHeight="1">
      <c r="A199" s="67">
        <v>57</v>
      </c>
      <c r="B199" s="69" t="s">
        <v>50</v>
      </c>
      <c r="C199" s="69" t="s">
        <v>110</v>
      </c>
      <c r="D199" s="69" t="s">
        <v>111</v>
      </c>
      <c r="E199" s="69" t="s">
        <v>53</v>
      </c>
      <c r="F199" s="71">
        <f>F200</f>
        <v>2</v>
      </c>
      <c r="G199" s="71"/>
      <c r="H199" s="71">
        <f>F199*G199</f>
        <v>0</v>
      </c>
      <c r="I199" s="101" t="s">
        <v>31</v>
      </c>
      <c r="J199" s="266"/>
      <c r="K199" s="266"/>
      <c r="L199" s="266"/>
      <c r="M199" s="266"/>
      <c r="N199" s="266"/>
      <c r="O199" s="266"/>
      <c r="P199" s="266"/>
      <c r="Q199" s="266"/>
      <c r="R199" s="266"/>
      <c r="S199" s="266"/>
      <c r="T199" s="266"/>
      <c r="U199" s="266"/>
      <c r="V199" s="266"/>
      <c r="W199" s="266"/>
      <c r="X199" s="266"/>
      <c r="Y199" s="266"/>
      <c r="Z199" s="266"/>
      <c r="AA199" s="266"/>
      <c r="AB199" s="266"/>
      <c r="AC199" s="266"/>
      <c r="AD199" s="266"/>
      <c r="AE199" s="266"/>
      <c r="AF199" s="235"/>
      <c r="AG199" s="235"/>
      <c r="AH199" s="235"/>
      <c r="AI199" s="235"/>
      <c r="AJ199" s="235"/>
      <c r="AK199" s="235"/>
      <c r="AL199" s="235"/>
      <c r="AM199" s="235"/>
      <c r="AN199" s="235"/>
      <c r="AO199" s="235"/>
      <c r="AP199" s="235"/>
      <c r="AQ199" s="235"/>
      <c r="AR199" s="235"/>
      <c r="AS199" s="235"/>
      <c r="AT199" s="235"/>
      <c r="AU199" s="235"/>
      <c r="AV199" s="235"/>
      <c r="AW199" s="235"/>
      <c r="AX199" s="235"/>
      <c r="AY199" s="235"/>
      <c r="AZ199" s="235"/>
      <c r="BA199" s="235"/>
      <c r="BB199" s="235"/>
      <c r="BC199" s="235"/>
      <c r="BD199" s="235"/>
      <c r="BE199" s="235"/>
      <c r="BF199" s="235"/>
      <c r="BG199" s="235"/>
      <c r="BH199" s="235"/>
      <c r="BI199" s="235"/>
      <c r="BJ199" s="235"/>
      <c r="BK199" s="235"/>
      <c r="BL199" s="235"/>
      <c r="BM199" s="235"/>
      <c r="BN199" s="235"/>
      <c r="BO199" s="235"/>
      <c r="BP199" s="235"/>
      <c r="BQ199" s="235"/>
      <c r="BR199" s="235"/>
      <c r="BS199" s="235"/>
      <c r="BT199" s="235"/>
      <c r="BU199" s="235"/>
      <c r="BV199" s="235"/>
      <c r="BW199" s="235"/>
      <c r="BX199" s="235"/>
      <c r="BY199" s="235"/>
      <c r="BZ199" s="235"/>
      <c r="CA199" s="235"/>
      <c r="CB199" s="235"/>
      <c r="CC199" s="235"/>
      <c r="CD199" s="235"/>
      <c r="CE199" s="235"/>
      <c r="CF199" s="235"/>
      <c r="CG199" s="235"/>
      <c r="CH199" s="235"/>
      <c r="CI199" s="235"/>
      <c r="CJ199" s="235"/>
      <c r="CK199" s="235"/>
      <c r="CL199" s="235"/>
      <c r="CM199" s="235"/>
      <c r="CN199" s="235"/>
      <c r="CO199" s="235"/>
    </row>
    <row r="200" spans="1:93" s="8" customFormat="1" ht="13.5" customHeight="1">
      <c r="A200" s="111"/>
      <c r="B200" s="113"/>
      <c r="C200" s="113"/>
      <c r="D200" s="76" t="s">
        <v>253</v>
      </c>
      <c r="E200" s="113"/>
      <c r="F200" s="77">
        <v>2</v>
      </c>
      <c r="G200" s="141"/>
      <c r="H200" s="71"/>
      <c r="I200" s="109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  <c r="BA200" s="73"/>
      <c r="BB200" s="73"/>
      <c r="BC200" s="73"/>
      <c r="BD200" s="73"/>
      <c r="BE200" s="73"/>
      <c r="BF200" s="73"/>
      <c r="BG200" s="73"/>
      <c r="BH200" s="73"/>
      <c r="BI200" s="73"/>
      <c r="BJ200" s="73"/>
      <c r="BK200" s="73"/>
      <c r="BL200" s="73"/>
      <c r="BM200" s="73"/>
      <c r="BN200" s="73"/>
      <c r="BO200" s="73"/>
      <c r="BP200" s="73"/>
      <c r="BQ200" s="73"/>
      <c r="BR200" s="73"/>
      <c r="BS200" s="73"/>
      <c r="BT200" s="73"/>
      <c r="BU200" s="73"/>
      <c r="BV200" s="73"/>
      <c r="BW200" s="73"/>
      <c r="BX200" s="73"/>
      <c r="BY200" s="73"/>
      <c r="BZ200" s="73"/>
      <c r="CA200" s="73"/>
      <c r="CB200" s="73"/>
      <c r="CC200" s="73"/>
      <c r="CD200" s="73"/>
      <c r="CE200" s="73"/>
      <c r="CF200" s="73"/>
      <c r="CG200" s="73"/>
      <c r="CH200" s="73"/>
      <c r="CI200" s="73"/>
      <c r="CJ200" s="73"/>
      <c r="CK200" s="73"/>
      <c r="CL200" s="73"/>
      <c r="CM200" s="73"/>
      <c r="CN200" s="73"/>
      <c r="CO200" s="73"/>
    </row>
    <row r="201" spans="1:93" s="8" customFormat="1" ht="27" customHeight="1">
      <c r="A201" s="111"/>
      <c r="B201" s="113"/>
      <c r="C201" s="113"/>
      <c r="D201" s="76" t="s">
        <v>145</v>
      </c>
      <c r="E201" s="113"/>
      <c r="F201" s="77"/>
      <c r="G201" s="141"/>
      <c r="H201" s="71"/>
      <c r="I201" s="109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3"/>
      <c r="Y201" s="203"/>
      <c r="Z201" s="203"/>
      <c r="AA201" s="203"/>
      <c r="AB201" s="203"/>
      <c r="AC201" s="203"/>
      <c r="AD201" s="203"/>
      <c r="AE201" s="203"/>
      <c r="AF201" s="73"/>
      <c r="AG201" s="73"/>
      <c r="AH201" s="73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  <c r="AX201" s="73"/>
      <c r="AY201" s="73"/>
      <c r="AZ201" s="73"/>
      <c r="BA201" s="73"/>
      <c r="BB201" s="73"/>
      <c r="BC201" s="73"/>
      <c r="BD201" s="73"/>
      <c r="BE201" s="73"/>
      <c r="BF201" s="73"/>
      <c r="BG201" s="73"/>
      <c r="BH201" s="73"/>
      <c r="BI201" s="73"/>
      <c r="BJ201" s="73"/>
      <c r="BK201" s="73"/>
      <c r="BL201" s="73"/>
      <c r="BM201" s="73"/>
      <c r="BN201" s="73"/>
      <c r="BO201" s="73"/>
      <c r="BP201" s="73"/>
      <c r="BQ201" s="73"/>
      <c r="BR201" s="73"/>
      <c r="BS201" s="73"/>
      <c r="BT201" s="73"/>
      <c r="BU201" s="73"/>
      <c r="BV201" s="73"/>
      <c r="BW201" s="73"/>
      <c r="BX201" s="73"/>
      <c r="BY201" s="73"/>
      <c r="BZ201" s="73"/>
      <c r="CA201" s="73"/>
      <c r="CB201" s="73"/>
      <c r="CC201" s="73"/>
      <c r="CD201" s="73"/>
      <c r="CE201" s="73"/>
      <c r="CF201" s="73"/>
      <c r="CG201" s="73"/>
      <c r="CH201" s="73"/>
      <c r="CI201" s="73"/>
      <c r="CJ201" s="73"/>
      <c r="CK201" s="73"/>
      <c r="CL201" s="73"/>
      <c r="CM201" s="73"/>
      <c r="CN201" s="73"/>
      <c r="CO201" s="73"/>
    </row>
    <row r="202" spans="1:93" s="73" customFormat="1" ht="13.5" customHeight="1">
      <c r="A202" s="74"/>
      <c r="B202" s="75"/>
      <c r="C202" s="75">
        <v>777</v>
      </c>
      <c r="D202" s="75" t="s">
        <v>159</v>
      </c>
      <c r="E202" s="75"/>
      <c r="F202" s="156"/>
      <c r="G202" s="78"/>
      <c r="H202" s="78">
        <f>SUM(H203:H215,H216:H220,H226:H230,H234:H238,H244:H258)</f>
        <v>0</v>
      </c>
      <c r="I202" s="109"/>
      <c r="J202" s="204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/>
      <c r="AD202" s="203"/>
      <c r="AE202" s="203"/>
    </row>
    <row r="203" spans="1:93" s="73" customFormat="1" ht="13.5" customHeight="1">
      <c r="A203" s="67">
        <v>58</v>
      </c>
      <c r="B203" s="68" t="s">
        <v>254</v>
      </c>
      <c r="C203" s="69" t="s">
        <v>255</v>
      </c>
      <c r="D203" s="69" t="s">
        <v>256</v>
      </c>
      <c r="E203" s="69" t="s">
        <v>30</v>
      </c>
      <c r="F203" s="100">
        <f>SUM(F217:F217)</f>
        <v>209</v>
      </c>
      <c r="G203" s="107"/>
      <c r="H203" s="71">
        <f>F203*G203</f>
        <v>0</v>
      </c>
      <c r="I203" s="101" t="s">
        <v>38</v>
      </c>
      <c r="J203" s="203"/>
      <c r="K203" s="266"/>
      <c r="L203" s="266"/>
      <c r="M203" s="266"/>
      <c r="N203" s="266"/>
      <c r="O203" s="353"/>
      <c r="P203" s="353"/>
      <c r="Q203" s="266"/>
      <c r="R203" s="266"/>
      <c r="S203" s="266"/>
      <c r="T203" s="266"/>
      <c r="U203" s="266"/>
      <c r="V203" s="266"/>
      <c r="W203" s="266"/>
      <c r="X203" s="266"/>
      <c r="Y203" s="266"/>
      <c r="Z203" s="266"/>
      <c r="AA203" s="203"/>
      <c r="AB203" s="203"/>
      <c r="AC203" s="203"/>
      <c r="AD203" s="203"/>
      <c r="AE203" s="203"/>
    </row>
    <row r="204" spans="1:93" s="73" customFormat="1" ht="13.5" customHeight="1">
      <c r="A204" s="136"/>
      <c r="B204" s="246"/>
      <c r="C204" s="76"/>
      <c r="D204" s="76" t="s">
        <v>100</v>
      </c>
      <c r="E204" s="76"/>
      <c r="F204" s="77"/>
      <c r="G204" s="138"/>
      <c r="H204" s="138"/>
      <c r="I204" s="247"/>
      <c r="J204" s="370"/>
      <c r="K204" s="371"/>
      <c r="L204" s="371"/>
      <c r="M204" s="371"/>
      <c r="N204" s="371"/>
      <c r="O204" s="372"/>
      <c r="P204" s="372"/>
      <c r="Q204" s="371"/>
      <c r="R204" s="371"/>
      <c r="S204" s="371"/>
      <c r="T204" s="371"/>
      <c r="U204" s="371"/>
      <c r="V204" s="371"/>
      <c r="W204" s="371"/>
      <c r="X204" s="371"/>
      <c r="Y204" s="371"/>
      <c r="Z204" s="371"/>
      <c r="AA204" s="203"/>
      <c r="AB204" s="203"/>
      <c r="AC204" s="203"/>
      <c r="AD204" s="203"/>
      <c r="AE204" s="203"/>
    </row>
    <row r="205" spans="1:93" s="73" customFormat="1" ht="13.5" customHeight="1">
      <c r="A205" s="243"/>
      <c r="B205" s="113"/>
      <c r="C205" s="113"/>
      <c r="D205" s="110" t="s">
        <v>257</v>
      </c>
      <c r="E205" s="110"/>
      <c r="F205" s="77"/>
      <c r="G205" s="332"/>
      <c r="H205" s="77"/>
      <c r="I205" s="109"/>
      <c r="J205" s="353"/>
      <c r="K205" s="203"/>
      <c r="L205" s="207"/>
      <c r="M205" s="207"/>
      <c r="N205" s="207"/>
      <c r="O205" s="207"/>
      <c r="P205" s="281"/>
      <c r="Q205" s="207"/>
      <c r="R205" s="207"/>
      <c r="S205" s="207"/>
      <c r="T205" s="207"/>
      <c r="U205" s="207"/>
      <c r="V205" s="207"/>
      <c r="W205" s="276"/>
      <c r="X205" s="207"/>
      <c r="Y205" s="207"/>
      <c r="Z205" s="207"/>
      <c r="AA205" s="203"/>
      <c r="AB205" s="203"/>
      <c r="AC205" s="203"/>
      <c r="AD205" s="203"/>
      <c r="AE205" s="203"/>
    </row>
    <row r="206" spans="1:93" s="73" customFormat="1" ht="13.5" customHeight="1">
      <c r="A206" s="243"/>
      <c r="B206" s="113"/>
      <c r="C206" s="113"/>
      <c r="D206" s="110" t="s">
        <v>258</v>
      </c>
      <c r="E206" s="110"/>
      <c r="F206" s="244"/>
      <c r="G206" s="244"/>
      <c r="H206" s="77"/>
      <c r="I206" s="140"/>
      <c r="J206" s="353"/>
      <c r="K206" s="203"/>
      <c r="L206" s="265"/>
      <c r="M206" s="266"/>
      <c r="N206" s="267"/>
      <c r="O206" s="273"/>
      <c r="P206" s="203"/>
      <c r="Q206" s="203"/>
      <c r="R206" s="268"/>
      <c r="S206" s="207"/>
      <c r="T206" s="207"/>
      <c r="U206" s="207"/>
      <c r="V206" s="207"/>
      <c r="W206" s="276"/>
      <c r="X206" s="207"/>
      <c r="Y206" s="207"/>
      <c r="Z206" s="207"/>
      <c r="AA206" s="203"/>
      <c r="AB206" s="203"/>
      <c r="AC206" s="203"/>
      <c r="AD206" s="203"/>
      <c r="AE206" s="203"/>
    </row>
    <row r="207" spans="1:93" s="73" customFormat="1" ht="13.5" customHeight="1">
      <c r="A207" s="243"/>
      <c r="B207" s="113"/>
      <c r="C207" s="113"/>
      <c r="D207" s="110" t="s">
        <v>259</v>
      </c>
      <c r="E207" s="110"/>
      <c r="F207" s="77"/>
      <c r="G207" s="244"/>
      <c r="H207" s="77"/>
      <c r="I207" s="109"/>
      <c r="J207" s="369"/>
      <c r="K207" s="283"/>
      <c r="L207" s="283"/>
      <c r="M207" s="266"/>
      <c r="N207" s="267"/>
      <c r="O207" s="273"/>
      <c r="P207" s="203"/>
      <c r="Q207" s="203"/>
      <c r="R207" s="268"/>
      <c r="S207" s="207"/>
      <c r="T207" s="284"/>
      <c r="U207" s="270"/>
      <c r="V207" s="207"/>
      <c r="W207" s="207"/>
      <c r="X207" s="207"/>
      <c r="Y207" s="207"/>
      <c r="Z207" s="207"/>
      <c r="AA207" s="203"/>
      <c r="AB207" s="203"/>
      <c r="AC207" s="203"/>
      <c r="AD207" s="203"/>
      <c r="AE207" s="203"/>
    </row>
    <row r="208" spans="1:93" s="73" customFormat="1" ht="27" customHeight="1">
      <c r="A208" s="136"/>
      <c r="B208" s="246"/>
      <c r="C208" s="69"/>
      <c r="D208" s="110" t="s">
        <v>260</v>
      </c>
      <c r="E208" s="110"/>
      <c r="F208" s="77"/>
      <c r="G208" s="328"/>
      <c r="H208" s="138"/>
      <c r="I208" s="333"/>
      <c r="J208" s="353"/>
      <c r="K208" s="203"/>
      <c r="L208" s="353"/>
      <c r="M208" s="203"/>
      <c r="N208" s="203"/>
      <c r="O208" s="203"/>
      <c r="P208" s="203"/>
      <c r="Q208" s="203"/>
      <c r="R208" s="266"/>
      <c r="S208" s="266"/>
      <c r="T208" s="266"/>
      <c r="U208" s="266"/>
      <c r="V208" s="266"/>
      <c r="W208" s="276"/>
      <c r="X208" s="371"/>
      <c r="Y208" s="371"/>
      <c r="Z208" s="371"/>
      <c r="AA208" s="203"/>
      <c r="AB208" s="203"/>
      <c r="AC208" s="203"/>
      <c r="AD208" s="203"/>
      <c r="AE208" s="203"/>
    </row>
    <row r="209" spans="1:93" s="73" customFormat="1" ht="13.5" customHeight="1">
      <c r="A209" s="136"/>
      <c r="B209" s="246"/>
      <c r="C209" s="76"/>
      <c r="D209" s="110" t="s">
        <v>261</v>
      </c>
      <c r="E209" s="110"/>
      <c r="F209" s="77"/>
      <c r="G209" s="328"/>
      <c r="H209" s="138"/>
      <c r="I209" s="333"/>
      <c r="J209" s="353"/>
      <c r="K209" s="203"/>
      <c r="L209" s="353"/>
      <c r="M209" s="203"/>
      <c r="N209" s="203"/>
      <c r="O209" s="203"/>
      <c r="P209" s="203"/>
      <c r="Q209" s="203"/>
      <c r="R209" s="266"/>
      <c r="S209" s="266"/>
      <c r="T209" s="266"/>
      <c r="U209" s="266"/>
      <c r="V209" s="266"/>
      <c r="W209" s="276"/>
      <c r="X209" s="371"/>
      <c r="Y209" s="371"/>
      <c r="Z209" s="371"/>
      <c r="AA209" s="203"/>
      <c r="AB209" s="203"/>
      <c r="AC209" s="203"/>
      <c r="AD209" s="203"/>
      <c r="AE209" s="203"/>
    </row>
    <row r="210" spans="1:93" s="73" customFormat="1" ht="13.5" customHeight="1">
      <c r="A210" s="136"/>
      <c r="B210" s="246"/>
      <c r="C210" s="76"/>
      <c r="D210" s="110" t="s">
        <v>262</v>
      </c>
      <c r="E210" s="110"/>
      <c r="F210" s="77"/>
      <c r="G210" s="328"/>
      <c r="H210" s="138"/>
      <c r="I210" s="333"/>
      <c r="J210" s="353"/>
      <c r="K210" s="203"/>
      <c r="L210" s="353"/>
      <c r="M210" s="203"/>
      <c r="N210" s="203"/>
      <c r="O210" s="203"/>
      <c r="P210" s="203"/>
      <c r="Q210" s="203"/>
      <c r="R210" s="266"/>
      <c r="S210" s="266"/>
      <c r="T210" s="266"/>
      <c r="U210" s="266"/>
      <c r="V210" s="266"/>
      <c r="W210" s="276"/>
      <c r="X210" s="371"/>
      <c r="Y210" s="371"/>
      <c r="Z210" s="371"/>
      <c r="AA210" s="203"/>
      <c r="AB210" s="203"/>
      <c r="AC210" s="203"/>
      <c r="AD210" s="203"/>
      <c r="AE210" s="203"/>
    </row>
    <row r="211" spans="1:93" s="73" customFormat="1" ht="13.5" customHeight="1">
      <c r="A211" s="136"/>
      <c r="B211" s="246"/>
      <c r="C211" s="76"/>
      <c r="D211" s="110" t="s">
        <v>263</v>
      </c>
      <c r="E211" s="110"/>
      <c r="F211" s="77"/>
      <c r="G211" s="328"/>
      <c r="H211" s="138"/>
      <c r="I211" s="333"/>
      <c r="J211" s="373"/>
      <c r="K211" s="203"/>
      <c r="L211" s="353"/>
      <c r="M211" s="203"/>
      <c r="N211" s="203"/>
      <c r="O211" s="203"/>
      <c r="P211" s="203"/>
      <c r="Q211" s="203"/>
      <c r="R211" s="266"/>
      <c r="S211" s="266"/>
      <c r="T211" s="266"/>
      <c r="U211" s="266"/>
      <c r="V211" s="266"/>
      <c r="W211" s="276"/>
      <c r="X211" s="371"/>
      <c r="Y211" s="371"/>
      <c r="Z211" s="371"/>
      <c r="AA211" s="203"/>
      <c r="AB211" s="203"/>
      <c r="AC211" s="203"/>
      <c r="AD211" s="203"/>
      <c r="AE211" s="203"/>
    </row>
    <row r="212" spans="1:93" s="73" customFormat="1" ht="13.5" customHeight="1">
      <c r="A212" s="136"/>
      <c r="B212" s="246"/>
      <c r="C212" s="76"/>
      <c r="D212" s="110" t="s">
        <v>264</v>
      </c>
      <c r="E212" s="110"/>
      <c r="F212" s="77"/>
      <c r="G212" s="328"/>
      <c r="H212" s="138"/>
      <c r="I212" s="333"/>
      <c r="J212" s="353"/>
      <c r="K212" s="203"/>
      <c r="L212" s="353"/>
      <c r="M212" s="203"/>
      <c r="N212" s="203"/>
      <c r="O212" s="203"/>
      <c r="P212" s="203"/>
      <c r="Q212" s="203"/>
      <c r="R212" s="266"/>
      <c r="S212" s="266"/>
      <c r="T212" s="266"/>
      <c r="U212" s="266"/>
      <c r="V212" s="266"/>
      <c r="W212" s="276"/>
      <c r="X212" s="371"/>
      <c r="Y212" s="371"/>
      <c r="Z212" s="371"/>
      <c r="AA212" s="203"/>
      <c r="AB212" s="203"/>
      <c r="AC212" s="203"/>
      <c r="AD212" s="203"/>
      <c r="AE212" s="203"/>
    </row>
    <row r="213" spans="1:93" s="73" customFormat="1" ht="13.5" customHeight="1">
      <c r="A213" s="136"/>
      <c r="B213" s="246"/>
      <c r="C213" s="76"/>
      <c r="D213" s="110" t="s">
        <v>265</v>
      </c>
      <c r="E213" s="110"/>
      <c r="F213" s="77"/>
      <c r="G213" s="328"/>
      <c r="H213" s="138"/>
      <c r="I213" s="333"/>
      <c r="J213" s="353"/>
      <c r="K213" s="203"/>
      <c r="L213" s="353"/>
      <c r="M213" s="203"/>
      <c r="N213" s="203"/>
      <c r="O213" s="203"/>
      <c r="P213" s="203"/>
      <c r="Q213" s="203"/>
      <c r="R213" s="266"/>
      <c r="S213" s="266"/>
      <c r="T213" s="266"/>
      <c r="U213" s="266"/>
      <c r="V213" s="266"/>
      <c r="W213" s="276"/>
      <c r="X213" s="371"/>
      <c r="Y213" s="371"/>
      <c r="Z213" s="371"/>
      <c r="AA213" s="203"/>
      <c r="AB213" s="203"/>
      <c r="AC213" s="203"/>
      <c r="AD213" s="203"/>
      <c r="AE213" s="203"/>
    </row>
    <row r="214" spans="1:93" s="73" customFormat="1" ht="13.5" customHeight="1">
      <c r="A214" s="136"/>
      <c r="B214" s="246"/>
      <c r="C214" s="76"/>
      <c r="D214" s="110" t="s">
        <v>266</v>
      </c>
      <c r="E214" s="110"/>
      <c r="F214" s="77"/>
      <c r="G214" s="328"/>
      <c r="H214" s="138"/>
      <c r="I214" s="333"/>
      <c r="J214" s="353"/>
      <c r="K214" s="203"/>
      <c r="L214" s="353"/>
      <c r="M214" s="203"/>
      <c r="N214" s="203"/>
      <c r="O214" s="203"/>
      <c r="P214" s="203"/>
      <c r="Q214" s="203"/>
      <c r="R214" s="266"/>
      <c r="S214" s="266"/>
      <c r="T214" s="266"/>
      <c r="U214" s="266"/>
      <c r="V214" s="266"/>
      <c r="W214" s="276"/>
      <c r="X214" s="371"/>
      <c r="Y214" s="371"/>
      <c r="Z214" s="371"/>
      <c r="AA214" s="203"/>
      <c r="AB214" s="203"/>
      <c r="AC214" s="203"/>
      <c r="AD214" s="203"/>
      <c r="AE214" s="203"/>
    </row>
    <row r="215" spans="1:93" s="73" customFormat="1" ht="13.5" customHeight="1">
      <c r="A215" s="243"/>
      <c r="B215" s="113"/>
      <c r="C215" s="113"/>
      <c r="D215" s="110" t="s">
        <v>338</v>
      </c>
      <c r="E215" s="110"/>
      <c r="F215" s="77"/>
      <c r="G215" s="332"/>
      <c r="H215" s="77"/>
      <c r="I215" s="109"/>
      <c r="J215" s="353"/>
      <c r="K215" s="203"/>
      <c r="L215" s="207"/>
      <c r="M215" s="207"/>
      <c r="N215" s="207"/>
      <c r="O215" s="207"/>
      <c r="P215" s="281"/>
      <c r="Q215" s="207"/>
      <c r="R215" s="207"/>
      <c r="S215" s="207"/>
      <c r="T215" s="207"/>
      <c r="U215" s="207"/>
      <c r="V215" s="207"/>
      <c r="W215" s="276"/>
      <c r="X215" s="207"/>
      <c r="Y215" s="207"/>
      <c r="Z215" s="207"/>
      <c r="AA215" s="203"/>
      <c r="AB215" s="203"/>
      <c r="AC215" s="203"/>
      <c r="AD215" s="203"/>
      <c r="AE215" s="203"/>
    </row>
    <row r="216" spans="1:93" s="73" customFormat="1" ht="27" customHeight="1">
      <c r="A216" s="136"/>
      <c r="B216" s="246"/>
      <c r="C216" s="76"/>
      <c r="D216" s="110" t="s">
        <v>243</v>
      </c>
      <c r="E216" s="76"/>
      <c r="F216" s="77"/>
      <c r="G216" s="138"/>
      <c r="H216" s="138"/>
      <c r="I216" s="247"/>
      <c r="J216" s="248"/>
      <c r="K216" s="207"/>
      <c r="L216" s="207"/>
      <c r="M216" s="283"/>
      <c r="N216" s="283"/>
      <c r="O216" s="283"/>
      <c r="P216" s="283"/>
      <c r="Q216" s="207"/>
      <c r="R216" s="284"/>
      <c r="S216" s="207"/>
      <c r="T216" s="207"/>
      <c r="U216" s="207"/>
      <c r="V216" s="207"/>
      <c r="W216" s="207"/>
      <c r="X216" s="207"/>
      <c r="Y216" s="371"/>
      <c r="Z216" s="371"/>
      <c r="AA216" s="203"/>
      <c r="AB216" s="203"/>
      <c r="AC216" s="203"/>
      <c r="AD216" s="203"/>
      <c r="AE216" s="203"/>
    </row>
    <row r="217" spans="1:93" s="73" customFormat="1" ht="13.5" customHeight="1">
      <c r="A217" s="67"/>
      <c r="B217" s="69"/>
      <c r="C217" s="69"/>
      <c r="D217" s="76" t="s">
        <v>267</v>
      </c>
      <c r="E217" s="69"/>
      <c r="F217" s="77">
        <v>209</v>
      </c>
      <c r="G217" s="71"/>
      <c r="H217" s="71"/>
      <c r="I217" s="101"/>
      <c r="J217" s="203"/>
      <c r="K217" s="203"/>
      <c r="L217" s="203"/>
      <c r="M217" s="374"/>
      <c r="N217" s="203"/>
      <c r="O217" s="353"/>
      <c r="P217" s="353"/>
      <c r="Q217" s="203"/>
      <c r="R217" s="203"/>
      <c r="S217" s="203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/>
    </row>
    <row r="218" spans="1:93" s="73" customFormat="1" ht="13.5" customHeight="1">
      <c r="A218" s="67"/>
      <c r="B218" s="69"/>
      <c r="C218" s="69"/>
      <c r="D218" s="76" t="s">
        <v>244</v>
      </c>
      <c r="E218" s="69"/>
      <c r="F218" s="77"/>
      <c r="G218" s="71"/>
      <c r="H218" s="71"/>
      <c r="I218" s="101"/>
      <c r="J218" s="203"/>
      <c r="K218" s="203"/>
      <c r="L218" s="203"/>
      <c r="M218" s="374"/>
      <c r="N218" s="203"/>
      <c r="O218" s="353"/>
      <c r="P218" s="353"/>
      <c r="Q218" s="203"/>
      <c r="R218" s="203"/>
      <c r="S218" s="203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/>
    </row>
    <row r="219" spans="1:93" s="5" customFormat="1" ht="13.5" customHeight="1">
      <c r="A219" s="67">
        <v>59</v>
      </c>
      <c r="B219" s="68" t="s">
        <v>254</v>
      </c>
      <c r="C219" s="69" t="s">
        <v>268</v>
      </c>
      <c r="D219" s="69" t="s">
        <v>269</v>
      </c>
      <c r="E219" s="69" t="s">
        <v>30</v>
      </c>
      <c r="F219" s="100">
        <f>SUM(F228)</f>
        <v>36.56</v>
      </c>
      <c r="G219" s="107">
        <f>SUM(H221:H225)/F219</f>
        <v>0</v>
      </c>
      <c r="H219" s="71">
        <f>F219*G219</f>
        <v>0</v>
      </c>
      <c r="I219" s="101" t="s">
        <v>38</v>
      </c>
      <c r="J219" s="41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108"/>
      <c r="AG219" s="108"/>
      <c r="AH219" s="108"/>
      <c r="AI219" s="108"/>
      <c r="AJ219" s="108"/>
      <c r="AK219" s="108"/>
      <c r="AL219" s="108"/>
      <c r="AM219" s="108"/>
      <c r="AN219" s="108"/>
      <c r="AO219" s="108"/>
      <c r="AP219" s="108"/>
      <c r="AQ219" s="108"/>
      <c r="AR219" s="108"/>
      <c r="AS219" s="108"/>
      <c r="AT219" s="108"/>
      <c r="AU219" s="108"/>
      <c r="AV219" s="108"/>
      <c r="AW219" s="108"/>
      <c r="AX219" s="108"/>
      <c r="AY219" s="108"/>
      <c r="AZ219" s="108"/>
      <c r="BA219" s="108"/>
      <c r="BB219" s="108"/>
      <c r="BC219" s="108"/>
      <c r="BD219" s="108"/>
      <c r="BE219" s="108"/>
      <c r="BF219" s="108"/>
      <c r="BG219" s="108"/>
      <c r="BH219" s="108"/>
      <c r="BI219" s="108"/>
      <c r="BJ219" s="108"/>
      <c r="BK219" s="108"/>
      <c r="BL219" s="108"/>
      <c r="BM219" s="108"/>
      <c r="BN219" s="108"/>
      <c r="BO219" s="108"/>
      <c r="BP219" s="108"/>
      <c r="BQ219" s="108"/>
      <c r="BR219" s="108"/>
      <c r="BS219" s="108"/>
      <c r="BT219" s="108"/>
      <c r="BU219" s="108"/>
      <c r="BV219" s="108"/>
      <c r="BW219" s="108"/>
      <c r="BX219" s="108"/>
      <c r="BY219" s="108"/>
      <c r="BZ219" s="108"/>
      <c r="CA219" s="108"/>
      <c r="CB219" s="108"/>
      <c r="CC219" s="108"/>
      <c r="CD219" s="108"/>
      <c r="CE219" s="108"/>
      <c r="CF219" s="108"/>
      <c r="CG219" s="108"/>
      <c r="CH219" s="108"/>
      <c r="CI219" s="108"/>
      <c r="CJ219" s="108"/>
      <c r="CK219" s="108"/>
      <c r="CL219" s="108"/>
      <c r="CM219" s="108"/>
      <c r="CN219" s="108"/>
      <c r="CO219" s="108"/>
    </row>
    <row r="220" spans="1:93" s="5" customFormat="1" ht="13.5" customHeight="1">
      <c r="A220" s="111"/>
      <c r="B220" s="113"/>
      <c r="C220" s="113"/>
      <c r="D220" s="76" t="s">
        <v>100</v>
      </c>
      <c r="E220" s="113"/>
      <c r="F220" s="77"/>
      <c r="G220" s="141"/>
      <c r="H220" s="71"/>
      <c r="I220" s="109"/>
      <c r="J220" s="270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108"/>
      <c r="AG220" s="108"/>
      <c r="AH220" s="108"/>
      <c r="AI220" s="108"/>
      <c r="AJ220" s="108"/>
      <c r="AK220" s="108"/>
      <c r="AL220" s="108"/>
      <c r="AM220" s="108"/>
      <c r="AN220" s="108"/>
      <c r="AO220" s="108"/>
      <c r="AP220" s="108"/>
      <c r="AQ220" s="108"/>
      <c r="AR220" s="108"/>
      <c r="AS220" s="108"/>
      <c r="AT220" s="108"/>
      <c r="AU220" s="108"/>
      <c r="AV220" s="108"/>
      <c r="AW220" s="108"/>
      <c r="AX220" s="108"/>
      <c r="AY220" s="108"/>
      <c r="AZ220" s="108"/>
      <c r="BA220" s="108"/>
      <c r="BB220" s="108"/>
      <c r="BC220" s="108"/>
      <c r="BD220" s="108"/>
      <c r="BE220" s="108"/>
      <c r="BF220" s="108"/>
      <c r="BG220" s="108"/>
      <c r="BH220" s="108"/>
      <c r="BI220" s="108"/>
      <c r="BJ220" s="108"/>
      <c r="BK220" s="108"/>
      <c r="BL220" s="108"/>
      <c r="BM220" s="108"/>
      <c r="BN220" s="108"/>
      <c r="BO220" s="108"/>
      <c r="BP220" s="108"/>
      <c r="BQ220" s="108"/>
      <c r="BR220" s="108"/>
      <c r="BS220" s="108"/>
      <c r="BT220" s="108"/>
      <c r="BU220" s="108"/>
      <c r="BV220" s="108"/>
      <c r="BW220" s="108"/>
      <c r="BX220" s="108"/>
      <c r="BY220" s="108"/>
      <c r="BZ220" s="108"/>
      <c r="CA220" s="108"/>
      <c r="CB220" s="108"/>
      <c r="CC220" s="108"/>
      <c r="CD220" s="108"/>
      <c r="CE220" s="108"/>
      <c r="CF220" s="108"/>
      <c r="CG220" s="108"/>
      <c r="CH220" s="108"/>
      <c r="CI220" s="108"/>
      <c r="CJ220" s="108"/>
      <c r="CK220" s="108"/>
      <c r="CL220" s="108"/>
      <c r="CM220" s="108"/>
      <c r="CN220" s="108"/>
      <c r="CO220" s="108"/>
    </row>
    <row r="221" spans="1:93" s="5" customFormat="1" ht="13.5" customHeight="1">
      <c r="A221" s="243" t="s">
        <v>416</v>
      </c>
      <c r="B221" s="113"/>
      <c r="C221" s="113"/>
      <c r="D221" s="110" t="s">
        <v>270</v>
      </c>
      <c r="E221" s="110" t="s">
        <v>30</v>
      </c>
      <c r="F221" s="77">
        <v>40.25</v>
      </c>
      <c r="G221" s="329"/>
      <c r="H221" s="138">
        <f>F221*G221</f>
        <v>0</v>
      </c>
      <c r="I221" s="140"/>
      <c r="J221" s="375"/>
      <c r="K221" s="207"/>
      <c r="L221" s="207"/>
      <c r="M221" s="207"/>
      <c r="N221" s="207"/>
      <c r="O221" s="207"/>
      <c r="P221" s="281"/>
      <c r="Q221" s="207"/>
      <c r="R221" s="276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/>
      <c r="AF221" s="108"/>
      <c r="AG221" s="108"/>
      <c r="AH221" s="108"/>
      <c r="AI221" s="108"/>
      <c r="AJ221" s="108"/>
      <c r="AK221" s="108"/>
      <c r="AL221" s="108"/>
      <c r="AM221" s="108"/>
      <c r="AN221" s="108"/>
      <c r="AO221" s="108"/>
      <c r="AP221" s="108"/>
      <c r="AQ221" s="108"/>
      <c r="AR221" s="108"/>
      <c r="AS221" s="108"/>
      <c r="AT221" s="108"/>
      <c r="AU221" s="108"/>
      <c r="AV221" s="108"/>
      <c r="AW221" s="108"/>
      <c r="AX221" s="108"/>
      <c r="AY221" s="108"/>
      <c r="AZ221" s="108"/>
      <c r="BA221" s="108"/>
      <c r="BB221" s="108"/>
      <c r="BC221" s="108"/>
      <c r="BD221" s="108"/>
      <c r="BE221" s="108"/>
      <c r="BF221" s="108"/>
      <c r="BG221" s="108"/>
      <c r="BH221" s="108"/>
      <c r="BI221" s="108"/>
      <c r="BJ221" s="108"/>
      <c r="BK221" s="108"/>
      <c r="BL221" s="108"/>
      <c r="BM221" s="108"/>
      <c r="BN221" s="108"/>
      <c r="BO221" s="108"/>
      <c r="BP221" s="108"/>
      <c r="BQ221" s="108"/>
      <c r="BR221" s="108"/>
      <c r="BS221" s="108"/>
      <c r="BT221" s="108"/>
      <c r="BU221" s="108"/>
      <c r="BV221" s="108"/>
      <c r="BW221" s="108"/>
      <c r="BX221" s="108"/>
      <c r="BY221" s="108"/>
      <c r="BZ221" s="108"/>
      <c r="CA221" s="108"/>
      <c r="CB221" s="108"/>
      <c r="CC221" s="108"/>
      <c r="CD221" s="108"/>
      <c r="CE221" s="108"/>
      <c r="CF221" s="108"/>
      <c r="CG221" s="108"/>
      <c r="CH221" s="108"/>
      <c r="CI221" s="108"/>
      <c r="CJ221" s="108"/>
      <c r="CK221" s="108"/>
      <c r="CL221" s="108"/>
      <c r="CM221" s="108"/>
      <c r="CN221" s="108"/>
      <c r="CO221" s="108"/>
    </row>
    <row r="222" spans="1:93" s="5" customFormat="1" ht="13.5" customHeight="1">
      <c r="A222" s="243" t="s">
        <v>417</v>
      </c>
      <c r="B222" s="113"/>
      <c r="C222" s="113"/>
      <c r="D222" s="110" t="s">
        <v>271</v>
      </c>
      <c r="E222" s="110" t="s">
        <v>30</v>
      </c>
      <c r="F222" s="77">
        <v>40.25</v>
      </c>
      <c r="G222" s="329"/>
      <c r="H222" s="138">
        <f>F222*G222</f>
        <v>0</v>
      </c>
      <c r="I222" s="140"/>
      <c r="J222" s="375"/>
      <c r="K222" s="207"/>
      <c r="L222" s="207"/>
      <c r="M222" s="207"/>
      <c r="N222" s="207"/>
      <c r="O222" s="207"/>
      <c r="P222" s="281"/>
      <c r="Q222" s="207"/>
      <c r="R222" s="276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108"/>
      <c r="AG222" s="108"/>
      <c r="AH222" s="108"/>
      <c r="AI222" s="108"/>
      <c r="AJ222" s="108"/>
      <c r="AK222" s="108"/>
      <c r="AL222" s="108"/>
      <c r="AM222" s="108"/>
      <c r="AN222" s="108"/>
      <c r="AO222" s="108"/>
      <c r="AP222" s="108"/>
      <c r="AQ222" s="108"/>
      <c r="AR222" s="108"/>
      <c r="AS222" s="108"/>
      <c r="AT222" s="108"/>
      <c r="AU222" s="108"/>
      <c r="AV222" s="108"/>
      <c r="AW222" s="108"/>
      <c r="AX222" s="108"/>
      <c r="AY222" s="108"/>
      <c r="AZ222" s="108"/>
      <c r="BA222" s="108"/>
      <c r="BB222" s="108"/>
      <c r="BC222" s="108"/>
      <c r="BD222" s="108"/>
      <c r="BE222" s="108"/>
      <c r="BF222" s="108"/>
      <c r="BG222" s="108"/>
      <c r="BH222" s="108"/>
      <c r="BI222" s="108"/>
      <c r="BJ222" s="108"/>
      <c r="BK222" s="108"/>
      <c r="BL222" s="108"/>
      <c r="BM222" s="108"/>
      <c r="BN222" s="108"/>
      <c r="BO222" s="108"/>
      <c r="BP222" s="108"/>
      <c r="BQ222" s="108"/>
      <c r="BR222" s="108"/>
      <c r="BS222" s="108"/>
      <c r="BT222" s="108"/>
      <c r="BU222" s="108"/>
      <c r="BV222" s="108"/>
      <c r="BW222" s="108"/>
      <c r="BX222" s="108"/>
      <c r="BY222" s="108"/>
      <c r="BZ222" s="108"/>
      <c r="CA222" s="108"/>
      <c r="CB222" s="108"/>
      <c r="CC222" s="108"/>
      <c r="CD222" s="108"/>
      <c r="CE222" s="108"/>
      <c r="CF222" s="108"/>
      <c r="CG222" s="108"/>
      <c r="CH222" s="108"/>
      <c r="CI222" s="108"/>
      <c r="CJ222" s="108"/>
      <c r="CK222" s="108"/>
      <c r="CL222" s="108"/>
      <c r="CM222" s="108"/>
      <c r="CN222" s="108"/>
      <c r="CO222" s="108"/>
    </row>
    <row r="223" spans="1:93" s="235" customFormat="1" ht="27" customHeight="1">
      <c r="A223" s="243" t="s">
        <v>418</v>
      </c>
      <c r="B223" s="68"/>
      <c r="C223" s="69"/>
      <c r="D223" s="110" t="s">
        <v>272</v>
      </c>
      <c r="E223" s="110" t="s">
        <v>30</v>
      </c>
      <c r="F223" s="77">
        <v>40.25</v>
      </c>
      <c r="G223" s="329"/>
      <c r="H223" s="138">
        <f>F223*G223</f>
        <v>0</v>
      </c>
      <c r="I223" s="101"/>
      <c r="J223" s="271"/>
      <c r="K223" s="214"/>
      <c r="L223" s="271"/>
      <c r="M223" s="214"/>
      <c r="N223" s="214"/>
      <c r="O223" s="214"/>
      <c r="P223" s="214"/>
      <c r="Q223" s="214"/>
      <c r="R223" s="348"/>
      <c r="S223" s="348"/>
      <c r="T223" s="275"/>
      <c r="U223" s="266"/>
      <c r="V223" s="266"/>
      <c r="W223" s="266"/>
      <c r="X223" s="266"/>
      <c r="Y223" s="266"/>
      <c r="Z223" s="365"/>
      <c r="AA223" s="366"/>
      <c r="AB223" s="366"/>
      <c r="AC223" s="367"/>
      <c r="AD223" s="366"/>
      <c r="AE223" s="366"/>
      <c r="AF223" s="330"/>
      <c r="AG223" s="330"/>
      <c r="AH223" s="330"/>
      <c r="AI223" s="330"/>
      <c r="AJ223" s="330"/>
      <c r="AK223" s="331"/>
      <c r="AL223" s="330"/>
    </row>
    <row r="224" spans="1:93" s="5" customFormat="1" ht="13.5" customHeight="1">
      <c r="A224" s="243" t="s">
        <v>447</v>
      </c>
      <c r="B224" s="113"/>
      <c r="C224" s="113"/>
      <c r="D224" s="110" t="s">
        <v>273</v>
      </c>
      <c r="E224" s="110" t="s">
        <v>30</v>
      </c>
      <c r="F224" s="77">
        <v>42.05</v>
      </c>
      <c r="G224" s="245"/>
      <c r="H224" s="77">
        <f>F224*G224</f>
        <v>0</v>
      </c>
      <c r="I224" s="140"/>
      <c r="J224" s="353"/>
      <c r="K224" s="203"/>
      <c r="L224" s="207"/>
      <c r="M224" s="207"/>
      <c r="N224" s="207"/>
      <c r="O224" s="207"/>
      <c r="P224" s="281"/>
      <c r="Q224" s="207"/>
      <c r="R224" s="207"/>
      <c r="S224" s="207"/>
      <c r="T224" s="276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/>
      <c r="AF224" s="108"/>
      <c r="AG224" s="108"/>
      <c r="AH224" s="108"/>
      <c r="AI224" s="108"/>
      <c r="AJ224" s="108"/>
      <c r="AK224" s="108"/>
      <c r="AL224" s="108"/>
      <c r="AM224" s="108"/>
      <c r="AN224" s="108"/>
      <c r="AO224" s="108"/>
      <c r="AP224" s="108"/>
      <c r="AQ224" s="108"/>
      <c r="AR224" s="108"/>
      <c r="AS224" s="108"/>
      <c r="AT224" s="108"/>
      <c r="AU224" s="108"/>
      <c r="AV224" s="108"/>
      <c r="AW224" s="108"/>
      <c r="AX224" s="108"/>
      <c r="AY224" s="108"/>
      <c r="AZ224" s="108"/>
      <c r="BA224" s="108"/>
      <c r="BB224" s="108"/>
      <c r="BC224" s="108"/>
      <c r="BD224" s="108"/>
      <c r="BE224" s="108"/>
      <c r="BF224" s="108"/>
      <c r="BG224" s="108"/>
      <c r="BH224" s="108"/>
      <c r="BI224" s="108"/>
      <c r="BJ224" s="108"/>
      <c r="BK224" s="108"/>
      <c r="BL224" s="108"/>
      <c r="BM224" s="108"/>
      <c r="BN224" s="108"/>
      <c r="BO224" s="108"/>
      <c r="BP224" s="108"/>
      <c r="BQ224" s="108"/>
      <c r="BR224" s="108"/>
      <c r="BS224" s="108"/>
      <c r="BT224" s="108"/>
      <c r="BU224" s="108"/>
      <c r="BV224" s="108"/>
      <c r="BW224" s="108"/>
      <c r="BX224" s="108"/>
      <c r="BY224" s="108"/>
      <c r="BZ224" s="108"/>
      <c r="CA224" s="108"/>
      <c r="CB224" s="108"/>
      <c r="CC224" s="108"/>
      <c r="CD224" s="108"/>
      <c r="CE224" s="108"/>
      <c r="CF224" s="108"/>
      <c r="CG224" s="108"/>
      <c r="CH224" s="108"/>
      <c r="CI224" s="108"/>
      <c r="CJ224" s="108"/>
      <c r="CK224" s="108"/>
      <c r="CL224" s="108"/>
      <c r="CM224" s="108"/>
      <c r="CN224" s="108"/>
      <c r="CO224" s="108"/>
    </row>
    <row r="225" spans="1:93" s="235" customFormat="1" ht="13.5" customHeight="1">
      <c r="A225" s="243" t="s">
        <v>448</v>
      </c>
      <c r="B225" s="68"/>
      <c r="C225" s="69"/>
      <c r="D225" s="110" t="s">
        <v>274</v>
      </c>
      <c r="E225" s="110" t="s">
        <v>30</v>
      </c>
      <c r="F225" s="77">
        <v>40.25</v>
      </c>
      <c r="G225" s="329"/>
      <c r="H225" s="138">
        <f>F225*G225</f>
        <v>0</v>
      </c>
      <c r="I225" s="101"/>
      <c r="J225" s="353"/>
      <c r="K225" s="203"/>
      <c r="L225" s="353"/>
      <c r="M225" s="203"/>
      <c r="N225" s="203"/>
      <c r="O225" s="203"/>
      <c r="P225" s="203"/>
      <c r="Q225" s="203"/>
      <c r="R225" s="266"/>
      <c r="S225" s="266"/>
      <c r="T225" s="276"/>
      <c r="U225" s="266"/>
      <c r="V225" s="266"/>
      <c r="W225" s="266"/>
      <c r="X225" s="266"/>
      <c r="Y225" s="266"/>
      <c r="Z225" s="365"/>
      <c r="AA225" s="366"/>
      <c r="AB225" s="366"/>
      <c r="AC225" s="367"/>
      <c r="AD225" s="366"/>
      <c r="AE225" s="366"/>
      <c r="AF225" s="330"/>
      <c r="AG225" s="330"/>
      <c r="AH225" s="330"/>
      <c r="AI225" s="330"/>
      <c r="AJ225" s="330"/>
      <c r="AK225" s="331"/>
      <c r="AL225" s="330"/>
    </row>
    <row r="226" spans="1:93" s="5" customFormat="1" ht="27" customHeight="1">
      <c r="A226" s="136"/>
      <c r="B226" s="246"/>
      <c r="C226" s="76"/>
      <c r="D226" s="110" t="s">
        <v>243</v>
      </c>
      <c r="E226" s="110"/>
      <c r="F226" s="77"/>
      <c r="G226" s="138"/>
      <c r="H226" s="138"/>
      <c r="I226" s="247"/>
      <c r="J226" s="283"/>
      <c r="K226" s="207"/>
      <c r="L226" s="207"/>
      <c r="M226" s="283"/>
      <c r="N226" s="283"/>
      <c r="O226" s="283"/>
      <c r="P226" s="283"/>
      <c r="Q226" s="207"/>
      <c r="R226" s="284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108"/>
      <c r="AG226" s="108"/>
      <c r="AH226" s="108"/>
      <c r="AI226" s="108"/>
      <c r="AJ226" s="108"/>
      <c r="AK226" s="108"/>
      <c r="AL226" s="108"/>
      <c r="AM226" s="108"/>
      <c r="AN226" s="108"/>
      <c r="AO226" s="108"/>
      <c r="AP226" s="108"/>
      <c r="AQ226" s="108"/>
      <c r="AR226" s="108"/>
      <c r="AS226" s="108"/>
      <c r="AT226" s="108"/>
      <c r="AU226" s="108"/>
      <c r="AV226" s="108"/>
      <c r="AW226" s="108"/>
      <c r="AX226" s="108"/>
      <c r="AY226" s="108"/>
      <c r="AZ226" s="108"/>
      <c r="BA226" s="108"/>
      <c r="BB226" s="108"/>
      <c r="BC226" s="108"/>
      <c r="BD226" s="108"/>
      <c r="BE226" s="108"/>
      <c r="BF226" s="108"/>
      <c r="BG226" s="108"/>
      <c r="BH226" s="108"/>
      <c r="BI226" s="108"/>
      <c r="BJ226" s="108"/>
      <c r="BK226" s="108"/>
      <c r="BL226" s="108"/>
      <c r="BM226" s="108"/>
      <c r="BN226" s="108"/>
      <c r="BO226" s="108"/>
      <c r="BP226" s="108"/>
      <c r="BQ226" s="108"/>
      <c r="BR226" s="108"/>
      <c r="BS226" s="108"/>
      <c r="BT226" s="108"/>
      <c r="BU226" s="108"/>
      <c r="BV226" s="108"/>
      <c r="BW226" s="108"/>
      <c r="BX226" s="108"/>
      <c r="BY226" s="108"/>
      <c r="BZ226" s="108"/>
      <c r="CA226" s="108"/>
      <c r="CB226" s="108"/>
      <c r="CC226" s="108"/>
      <c r="CD226" s="108"/>
      <c r="CE226" s="108"/>
      <c r="CF226" s="108"/>
      <c r="CG226" s="108"/>
      <c r="CH226" s="108"/>
      <c r="CI226" s="108"/>
      <c r="CJ226" s="108"/>
      <c r="CK226" s="108"/>
      <c r="CL226" s="108"/>
      <c r="CM226" s="108"/>
      <c r="CN226" s="108"/>
      <c r="CO226" s="108"/>
    </row>
    <row r="227" spans="1:93" s="5" customFormat="1" ht="13.5" customHeight="1">
      <c r="A227" s="111"/>
      <c r="B227" s="112"/>
      <c r="C227" s="113"/>
      <c r="D227" s="76" t="s">
        <v>244</v>
      </c>
      <c r="E227" s="113"/>
      <c r="F227" s="241"/>
      <c r="G227" s="141"/>
      <c r="H227" s="71"/>
      <c r="I227" s="79"/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108"/>
      <c r="AG227" s="108"/>
      <c r="AH227" s="108"/>
      <c r="AI227" s="108"/>
      <c r="AJ227" s="108"/>
      <c r="AK227" s="108"/>
      <c r="AL227" s="108"/>
      <c r="AM227" s="108"/>
      <c r="AN227" s="108"/>
      <c r="AO227" s="108"/>
      <c r="AP227" s="108"/>
      <c r="AQ227" s="108"/>
      <c r="AR227" s="108"/>
      <c r="AS227" s="108"/>
      <c r="AT227" s="108"/>
      <c r="AU227" s="108"/>
      <c r="AV227" s="108"/>
      <c r="AW227" s="108"/>
      <c r="AX227" s="108"/>
      <c r="AY227" s="108"/>
      <c r="AZ227" s="108"/>
      <c r="BA227" s="108"/>
      <c r="BB227" s="108"/>
      <c r="BC227" s="108"/>
      <c r="BD227" s="108"/>
      <c r="BE227" s="108"/>
      <c r="BF227" s="108"/>
      <c r="BG227" s="108"/>
      <c r="BH227" s="108"/>
      <c r="BI227" s="108"/>
      <c r="BJ227" s="108"/>
      <c r="BK227" s="108"/>
      <c r="BL227" s="108"/>
      <c r="BM227" s="108"/>
      <c r="BN227" s="108"/>
      <c r="BO227" s="108"/>
      <c r="BP227" s="108"/>
      <c r="BQ227" s="108"/>
      <c r="BR227" s="108"/>
      <c r="BS227" s="108"/>
      <c r="BT227" s="108"/>
      <c r="BU227" s="108"/>
      <c r="BV227" s="108"/>
      <c r="BW227" s="108"/>
      <c r="BX227" s="108"/>
      <c r="BY227" s="108"/>
      <c r="BZ227" s="108"/>
      <c r="CA227" s="108"/>
      <c r="CB227" s="108"/>
      <c r="CC227" s="108"/>
      <c r="CD227" s="108"/>
      <c r="CE227" s="108"/>
      <c r="CF227" s="108"/>
      <c r="CG227" s="108"/>
      <c r="CH227" s="108"/>
      <c r="CI227" s="108"/>
      <c r="CJ227" s="108"/>
      <c r="CK227" s="108"/>
      <c r="CL227" s="108"/>
      <c r="CM227" s="108"/>
      <c r="CN227" s="108"/>
      <c r="CO227" s="108"/>
    </row>
    <row r="228" spans="1:93" s="5" customFormat="1" ht="13.5" customHeight="1">
      <c r="A228" s="111"/>
      <c r="B228" s="113"/>
      <c r="C228" s="113"/>
      <c r="D228" s="76" t="s">
        <v>275</v>
      </c>
      <c r="E228" s="113"/>
      <c r="F228" s="77">
        <f>36.56</f>
        <v>36.56</v>
      </c>
      <c r="G228" s="141"/>
      <c r="H228" s="71"/>
      <c r="I228" s="109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7"/>
      <c r="AA228" s="207"/>
      <c r="AB228" s="207"/>
      <c r="AC228" s="207"/>
      <c r="AD228" s="207"/>
      <c r="AE228" s="207"/>
      <c r="AF228" s="108"/>
      <c r="AG228" s="108"/>
      <c r="AH228" s="108"/>
      <c r="AI228" s="108"/>
      <c r="AJ228" s="108"/>
      <c r="AK228" s="108"/>
      <c r="AL228" s="108"/>
      <c r="AM228" s="108"/>
      <c r="AN228" s="108"/>
      <c r="AO228" s="108"/>
      <c r="AP228" s="108"/>
      <c r="AQ228" s="108"/>
      <c r="AR228" s="108"/>
      <c r="AS228" s="108"/>
      <c r="AT228" s="108"/>
      <c r="AU228" s="108"/>
      <c r="AV228" s="108"/>
      <c r="AW228" s="108"/>
      <c r="AX228" s="108"/>
      <c r="AY228" s="108"/>
      <c r="AZ228" s="108"/>
      <c r="BA228" s="108"/>
      <c r="BB228" s="108"/>
      <c r="BC228" s="108"/>
      <c r="BD228" s="108"/>
      <c r="BE228" s="108"/>
      <c r="BF228" s="108"/>
      <c r="BG228" s="108"/>
      <c r="BH228" s="108"/>
      <c r="BI228" s="108"/>
      <c r="BJ228" s="108"/>
      <c r="BK228" s="108"/>
      <c r="BL228" s="108"/>
      <c r="BM228" s="108"/>
      <c r="BN228" s="108"/>
      <c r="BO228" s="108"/>
      <c r="BP228" s="108"/>
      <c r="BQ228" s="108"/>
      <c r="BR228" s="108"/>
      <c r="BS228" s="108"/>
      <c r="BT228" s="108"/>
      <c r="BU228" s="108"/>
      <c r="BV228" s="108"/>
      <c r="BW228" s="108"/>
      <c r="BX228" s="108"/>
      <c r="BY228" s="108"/>
      <c r="BZ228" s="108"/>
      <c r="CA228" s="108"/>
      <c r="CB228" s="108"/>
      <c r="CC228" s="108"/>
      <c r="CD228" s="108"/>
      <c r="CE228" s="108"/>
      <c r="CF228" s="108"/>
      <c r="CG228" s="108"/>
      <c r="CH228" s="108"/>
      <c r="CI228" s="108"/>
      <c r="CJ228" s="108"/>
      <c r="CK228" s="108"/>
      <c r="CL228" s="108"/>
      <c r="CM228" s="108"/>
      <c r="CN228" s="108"/>
      <c r="CO228" s="108"/>
    </row>
    <row r="229" spans="1:93" s="5" customFormat="1" ht="13.5" customHeight="1">
      <c r="A229" s="67">
        <v>60</v>
      </c>
      <c r="B229" s="68" t="s">
        <v>254</v>
      </c>
      <c r="C229" s="69" t="s">
        <v>276</v>
      </c>
      <c r="D229" s="69" t="s">
        <v>277</v>
      </c>
      <c r="E229" s="69" t="s">
        <v>30</v>
      </c>
      <c r="F229" s="100">
        <f>SUM(F236)</f>
        <v>38.43</v>
      </c>
      <c r="G229" s="107">
        <f>SUM(H231:H233)/F229</f>
        <v>0</v>
      </c>
      <c r="H229" s="71">
        <f>F229*G229</f>
        <v>0</v>
      </c>
      <c r="I229" s="101" t="s">
        <v>38</v>
      </c>
      <c r="J229" s="207"/>
      <c r="K229" s="207"/>
      <c r="L229" s="207"/>
      <c r="M229" s="207"/>
      <c r="N229" s="207"/>
      <c r="O229" s="207"/>
      <c r="P229" s="207"/>
      <c r="Q229" s="207"/>
      <c r="R229" s="207"/>
      <c r="S229" s="207"/>
      <c r="T229" s="207"/>
      <c r="U229" s="207"/>
      <c r="V229" s="207"/>
      <c r="W229" s="207"/>
      <c r="X229" s="207"/>
      <c r="Y229" s="207"/>
      <c r="Z229" s="207"/>
      <c r="AA229" s="207"/>
      <c r="AB229" s="207"/>
      <c r="AC229" s="207"/>
      <c r="AD229" s="207"/>
      <c r="AE229" s="207"/>
      <c r="AF229" s="108"/>
      <c r="AG229" s="108"/>
      <c r="AH229" s="108"/>
      <c r="AI229" s="108"/>
      <c r="AJ229" s="108"/>
      <c r="AK229" s="108"/>
      <c r="AL229" s="108"/>
      <c r="AM229" s="108"/>
      <c r="AN229" s="108"/>
      <c r="AO229" s="108"/>
      <c r="AP229" s="108"/>
      <c r="AQ229" s="108"/>
      <c r="AR229" s="108"/>
      <c r="AS229" s="108"/>
      <c r="AT229" s="108"/>
      <c r="AU229" s="108"/>
      <c r="AV229" s="108"/>
      <c r="AW229" s="108"/>
      <c r="AX229" s="108"/>
      <c r="AY229" s="108"/>
      <c r="AZ229" s="108"/>
      <c r="BA229" s="108"/>
      <c r="BB229" s="108"/>
      <c r="BC229" s="108"/>
      <c r="BD229" s="108"/>
      <c r="BE229" s="108"/>
      <c r="BF229" s="108"/>
      <c r="BG229" s="108"/>
      <c r="BH229" s="108"/>
      <c r="BI229" s="108"/>
      <c r="BJ229" s="108"/>
      <c r="BK229" s="108"/>
      <c r="BL229" s="108"/>
      <c r="BM229" s="108"/>
      <c r="BN229" s="108"/>
      <c r="BO229" s="108"/>
      <c r="BP229" s="108"/>
      <c r="BQ229" s="108"/>
      <c r="BR229" s="108"/>
      <c r="BS229" s="108"/>
      <c r="BT229" s="108"/>
      <c r="BU229" s="108"/>
      <c r="BV229" s="108"/>
      <c r="BW229" s="108"/>
      <c r="BX229" s="108"/>
      <c r="BY229" s="108"/>
      <c r="BZ229" s="108"/>
      <c r="CA229" s="108"/>
      <c r="CB229" s="108"/>
      <c r="CC229" s="108"/>
      <c r="CD229" s="108"/>
      <c r="CE229" s="108"/>
      <c r="CF229" s="108"/>
      <c r="CG229" s="108"/>
      <c r="CH229" s="108"/>
      <c r="CI229" s="108"/>
      <c r="CJ229" s="108"/>
      <c r="CK229" s="108"/>
      <c r="CL229" s="108"/>
      <c r="CM229" s="108"/>
      <c r="CN229" s="108"/>
      <c r="CO229" s="108"/>
    </row>
    <row r="230" spans="1:93" s="5" customFormat="1" ht="13.5" customHeight="1">
      <c r="A230" s="111"/>
      <c r="B230" s="113"/>
      <c r="C230" s="113"/>
      <c r="D230" s="76" t="s">
        <v>100</v>
      </c>
      <c r="E230" s="113"/>
      <c r="F230" s="77"/>
      <c r="G230" s="141"/>
      <c r="H230" s="71"/>
      <c r="I230" s="109"/>
      <c r="J230" s="207"/>
      <c r="K230" s="207"/>
      <c r="L230" s="207"/>
      <c r="M230" s="207"/>
      <c r="N230" s="207"/>
      <c r="O230" s="207"/>
      <c r="P230" s="207"/>
      <c r="Q230" s="207"/>
      <c r="R230" s="207"/>
      <c r="S230" s="207"/>
      <c r="T230" s="207"/>
      <c r="U230" s="207"/>
      <c r="V230" s="207"/>
      <c r="W230" s="207"/>
      <c r="X230" s="207"/>
      <c r="Y230" s="207"/>
      <c r="Z230" s="207"/>
      <c r="AA230" s="207"/>
      <c r="AB230" s="207"/>
      <c r="AC230" s="207"/>
      <c r="AD230" s="207"/>
      <c r="AE230" s="207"/>
      <c r="AF230" s="108"/>
      <c r="AG230" s="108"/>
      <c r="AH230" s="108"/>
      <c r="AI230" s="108"/>
      <c r="AJ230" s="108"/>
      <c r="AK230" s="108"/>
      <c r="AL230" s="108"/>
      <c r="AM230" s="108"/>
      <c r="AN230" s="108"/>
      <c r="AO230" s="108"/>
      <c r="AP230" s="108"/>
      <c r="AQ230" s="108"/>
      <c r="AR230" s="108"/>
      <c r="AS230" s="108"/>
      <c r="AT230" s="108"/>
      <c r="AU230" s="108"/>
      <c r="AV230" s="108"/>
      <c r="AW230" s="108"/>
      <c r="AX230" s="108"/>
      <c r="AY230" s="108"/>
      <c r="AZ230" s="108"/>
      <c r="BA230" s="108"/>
      <c r="BB230" s="108"/>
      <c r="BC230" s="108"/>
      <c r="BD230" s="108"/>
      <c r="BE230" s="108"/>
      <c r="BF230" s="108"/>
      <c r="BG230" s="108"/>
      <c r="BH230" s="108"/>
      <c r="BI230" s="108"/>
      <c r="BJ230" s="108"/>
      <c r="BK230" s="108"/>
      <c r="BL230" s="108"/>
      <c r="BM230" s="108"/>
      <c r="BN230" s="108"/>
      <c r="BO230" s="108"/>
      <c r="BP230" s="108"/>
      <c r="BQ230" s="108"/>
      <c r="BR230" s="108"/>
      <c r="BS230" s="108"/>
      <c r="BT230" s="108"/>
      <c r="BU230" s="108"/>
      <c r="BV230" s="108"/>
      <c r="BW230" s="108"/>
      <c r="BX230" s="108"/>
      <c r="BY230" s="108"/>
      <c r="BZ230" s="108"/>
      <c r="CA230" s="108"/>
      <c r="CB230" s="108"/>
      <c r="CC230" s="108"/>
      <c r="CD230" s="108"/>
      <c r="CE230" s="108"/>
      <c r="CF230" s="108"/>
      <c r="CG230" s="108"/>
      <c r="CH230" s="108"/>
      <c r="CI230" s="108"/>
      <c r="CJ230" s="108"/>
      <c r="CK230" s="108"/>
      <c r="CL230" s="108"/>
      <c r="CM230" s="108"/>
      <c r="CN230" s="108"/>
      <c r="CO230" s="108"/>
    </row>
    <row r="231" spans="1:93" s="5" customFormat="1" ht="13.5" customHeight="1">
      <c r="A231" s="243" t="s">
        <v>419</v>
      </c>
      <c r="B231" s="113"/>
      <c r="C231" s="113"/>
      <c r="D231" s="110" t="s">
        <v>278</v>
      </c>
      <c r="E231" s="110" t="s">
        <v>30</v>
      </c>
      <c r="F231" s="77">
        <v>42.3</v>
      </c>
      <c r="G231" s="329"/>
      <c r="H231" s="138">
        <f>F231*G231</f>
        <v>0</v>
      </c>
      <c r="I231" s="140"/>
      <c r="J231" s="375"/>
      <c r="K231" s="203"/>
      <c r="L231" s="265"/>
      <c r="M231" s="266"/>
      <c r="N231" s="267"/>
      <c r="O231" s="361"/>
      <c r="P231" s="203"/>
      <c r="Q231" s="203"/>
      <c r="R231" s="268"/>
      <c r="S231" s="207"/>
      <c r="T231" s="276"/>
      <c r="U231" s="207"/>
      <c r="V231" s="207"/>
      <c r="W231" s="207"/>
      <c r="X231" s="207"/>
      <c r="Y231" s="207"/>
      <c r="Z231" s="207"/>
      <c r="AA231" s="207"/>
      <c r="AB231" s="207"/>
      <c r="AC231" s="207"/>
      <c r="AD231" s="207"/>
      <c r="AE231" s="207"/>
      <c r="AF231" s="108"/>
      <c r="AG231" s="108"/>
      <c r="AH231" s="108"/>
      <c r="AI231" s="108"/>
      <c r="AJ231" s="108"/>
      <c r="AK231" s="108"/>
      <c r="AL231" s="108"/>
      <c r="AM231" s="108"/>
      <c r="AN231" s="108"/>
      <c r="AO231" s="108"/>
      <c r="AP231" s="108"/>
      <c r="AQ231" s="108"/>
      <c r="AR231" s="108"/>
      <c r="AS231" s="108"/>
      <c r="AT231" s="108"/>
      <c r="AU231" s="108"/>
      <c r="AV231" s="108"/>
      <c r="AW231" s="108"/>
      <c r="AX231" s="108"/>
      <c r="AY231" s="108"/>
      <c r="AZ231" s="108"/>
      <c r="BA231" s="108"/>
      <c r="BB231" s="108"/>
      <c r="BC231" s="108"/>
      <c r="BD231" s="108"/>
      <c r="BE231" s="108"/>
      <c r="BF231" s="108"/>
      <c r="BG231" s="108"/>
      <c r="BH231" s="108"/>
      <c r="BI231" s="108"/>
      <c r="BJ231" s="108"/>
      <c r="BK231" s="108"/>
      <c r="BL231" s="108"/>
      <c r="BM231" s="108"/>
      <c r="BN231" s="108"/>
      <c r="BO231" s="108"/>
      <c r="BP231" s="108"/>
      <c r="BQ231" s="108"/>
      <c r="BR231" s="108"/>
      <c r="BS231" s="108"/>
      <c r="BT231" s="108"/>
      <c r="BU231" s="108"/>
      <c r="BV231" s="108"/>
      <c r="BW231" s="108"/>
      <c r="BX231" s="108"/>
      <c r="BY231" s="108"/>
      <c r="BZ231" s="108"/>
      <c r="CA231" s="108"/>
      <c r="CB231" s="108"/>
      <c r="CC231" s="108"/>
      <c r="CD231" s="108"/>
      <c r="CE231" s="108"/>
      <c r="CF231" s="108"/>
      <c r="CG231" s="108"/>
      <c r="CH231" s="108"/>
      <c r="CI231" s="108"/>
      <c r="CJ231" s="108"/>
      <c r="CK231" s="108"/>
      <c r="CL231" s="108"/>
      <c r="CM231" s="108"/>
      <c r="CN231" s="108"/>
      <c r="CO231" s="108"/>
    </row>
    <row r="232" spans="1:93" s="5" customFormat="1" ht="13.5" customHeight="1">
      <c r="A232" s="243" t="s">
        <v>420</v>
      </c>
      <c r="B232" s="113"/>
      <c r="C232" s="113"/>
      <c r="D232" s="110" t="s">
        <v>279</v>
      </c>
      <c r="E232" s="110" t="s">
        <v>30</v>
      </c>
      <c r="F232" s="77">
        <v>42.3</v>
      </c>
      <c r="G232" s="329"/>
      <c r="H232" s="138">
        <f>F232*G232</f>
        <v>0</v>
      </c>
      <c r="I232" s="140"/>
      <c r="J232" s="375"/>
      <c r="K232" s="376"/>
      <c r="L232" s="377"/>
      <c r="M232" s="378"/>
      <c r="N232" s="379"/>
      <c r="O232" s="380"/>
      <c r="P232" s="376"/>
      <c r="Q232" s="376"/>
      <c r="R232" s="362"/>
      <c r="S232" s="363"/>
      <c r="T232" s="364"/>
      <c r="U232" s="207"/>
      <c r="V232" s="207"/>
      <c r="W232" s="207"/>
      <c r="X232" s="207"/>
      <c r="Y232" s="207"/>
      <c r="Z232" s="207"/>
      <c r="AA232" s="207"/>
      <c r="AB232" s="207"/>
      <c r="AC232" s="207"/>
      <c r="AD232" s="207"/>
      <c r="AE232" s="207"/>
      <c r="AF232" s="108"/>
      <c r="AG232" s="108"/>
      <c r="AH232" s="108"/>
      <c r="AI232" s="108"/>
      <c r="AJ232" s="108"/>
      <c r="AK232" s="108"/>
      <c r="AL232" s="108"/>
      <c r="AM232" s="108"/>
      <c r="AN232" s="108"/>
      <c r="AO232" s="108"/>
      <c r="AP232" s="108"/>
      <c r="AQ232" s="108"/>
      <c r="AR232" s="108"/>
      <c r="AS232" s="108"/>
      <c r="AT232" s="108"/>
      <c r="AU232" s="108"/>
      <c r="AV232" s="108"/>
      <c r="AW232" s="108"/>
      <c r="AX232" s="108"/>
      <c r="AY232" s="108"/>
      <c r="AZ232" s="108"/>
      <c r="BA232" s="108"/>
      <c r="BB232" s="108"/>
      <c r="BC232" s="108"/>
      <c r="BD232" s="108"/>
      <c r="BE232" s="108"/>
      <c r="BF232" s="108"/>
      <c r="BG232" s="108"/>
      <c r="BH232" s="108"/>
      <c r="BI232" s="108"/>
      <c r="BJ232" s="108"/>
      <c r="BK232" s="108"/>
      <c r="BL232" s="108"/>
      <c r="BM232" s="108"/>
      <c r="BN232" s="108"/>
      <c r="BO232" s="108"/>
      <c r="BP232" s="108"/>
      <c r="BQ232" s="108"/>
      <c r="BR232" s="108"/>
      <c r="BS232" s="108"/>
      <c r="BT232" s="108"/>
      <c r="BU232" s="108"/>
      <c r="BV232" s="108"/>
      <c r="BW232" s="108"/>
      <c r="BX232" s="108"/>
      <c r="BY232" s="108"/>
      <c r="BZ232" s="108"/>
      <c r="CA232" s="108"/>
      <c r="CB232" s="108"/>
      <c r="CC232" s="108"/>
      <c r="CD232" s="108"/>
      <c r="CE232" s="108"/>
      <c r="CF232" s="108"/>
      <c r="CG232" s="108"/>
      <c r="CH232" s="108"/>
      <c r="CI232" s="108"/>
      <c r="CJ232" s="108"/>
      <c r="CK232" s="108"/>
      <c r="CL232" s="108"/>
      <c r="CM232" s="108"/>
      <c r="CN232" s="108"/>
      <c r="CO232" s="108"/>
    </row>
    <row r="233" spans="1:93" s="235" customFormat="1" ht="13.5" customHeight="1">
      <c r="A233" s="243" t="s">
        <v>421</v>
      </c>
      <c r="B233" s="68"/>
      <c r="C233" s="69"/>
      <c r="D233" s="110" t="s">
        <v>280</v>
      </c>
      <c r="E233" s="110" t="s">
        <v>30</v>
      </c>
      <c r="F233" s="77">
        <v>42.3</v>
      </c>
      <c r="G233" s="329"/>
      <c r="H233" s="138">
        <f>F233*G233</f>
        <v>0</v>
      </c>
      <c r="I233" s="101"/>
      <c r="J233" s="353"/>
      <c r="K233" s="203"/>
      <c r="L233" s="353"/>
      <c r="M233" s="203"/>
      <c r="N233" s="203"/>
      <c r="O233" s="203"/>
      <c r="P233" s="203"/>
      <c r="Q233" s="203"/>
      <c r="R233" s="266"/>
      <c r="S233" s="266"/>
      <c r="T233" s="276"/>
      <c r="U233" s="266"/>
      <c r="V233" s="266"/>
      <c r="W233" s="276"/>
      <c r="X233" s="266"/>
      <c r="Y233" s="266"/>
      <c r="Z233" s="365"/>
      <c r="AA233" s="366"/>
      <c r="AB233" s="366"/>
      <c r="AC233" s="367"/>
      <c r="AD233" s="366"/>
      <c r="AE233" s="366"/>
      <c r="AF233" s="330"/>
      <c r="AG233" s="330"/>
      <c r="AH233" s="330"/>
      <c r="AI233" s="330"/>
      <c r="AJ233" s="330"/>
      <c r="AK233" s="331"/>
      <c r="AL233" s="330"/>
    </row>
    <row r="234" spans="1:93" s="5" customFormat="1" ht="27" customHeight="1">
      <c r="A234" s="136"/>
      <c r="B234" s="246"/>
      <c r="C234" s="76"/>
      <c r="D234" s="110" t="s">
        <v>243</v>
      </c>
      <c r="E234" s="110"/>
      <c r="F234" s="77"/>
      <c r="G234" s="138"/>
      <c r="H234" s="138"/>
      <c r="I234" s="247"/>
      <c r="J234" s="283"/>
      <c r="K234" s="207"/>
      <c r="L234" s="207"/>
      <c r="M234" s="283"/>
      <c r="N234" s="283"/>
      <c r="O234" s="283"/>
      <c r="P234" s="283"/>
      <c r="Q234" s="207"/>
      <c r="R234" s="284"/>
      <c r="S234" s="207"/>
      <c r="T234" s="207"/>
      <c r="U234" s="207"/>
      <c r="V234" s="207"/>
      <c r="W234" s="207"/>
      <c r="X234" s="207"/>
      <c r="Y234" s="207"/>
      <c r="Z234" s="207"/>
      <c r="AA234" s="207"/>
      <c r="AB234" s="207"/>
      <c r="AC234" s="207"/>
      <c r="AD234" s="207"/>
      <c r="AE234" s="207"/>
      <c r="AF234" s="108"/>
      <c r="AG234" s="108"/>
      <c r="AH234" s="108"/>
      <c r="AI234" s="108"/>
      <c r="AJ234" s="108"/>
      <c r="AK234" s="108"/>
      <c r="AL234" s="108"/>
      <c r="AM234" s="108"/>
      <c r="AN234" s="108"/>
      <c r="AO234" s="108"/>
      <c r="AP234" s="108"/>
      <c r="AQ234" s="108"/>
      <c r="AR234" s="108"/>
      <c r="AS234" s="108"/>
      <c r="AT234" s="108"/>
      <c r="AU234" s="108"/>
      <c r="AV234" s="108"/>
      <c r="AW234" s="108"/>
      <c r="AX234" s="108"/>
      <c r="AY234" s="108"/>
      <c r="AZ234" s="108"/>
      <c r="BA234" s="108"/>
      <c r="BB234" s="108"/>
      <c r="BC234" s="108"/>
      <c r="BD234" s="108"/>
      <c r="BE234" s="108"/>
      <c r="BF234" s="108"/>
      <c r="BG234" s="108"/>
      <c r="BH234" s="108"/>
      <c r="BI234" s="108"/>
      <c r="BJ234" s="108"/>
      <c r="BK234" s="108"/>
      <c r="BL234" s="108"/>
      <c r="BM234" s="108"/>
      <c r="BN234" s="108"/>
      <c r="BO234" s="108"/>
      <c r="BP234" s="108"/>
      <c r="BQ234" s="108"/>
      <c r="BR234" s="108"/>
      <c r="BS234" s="108"/>
      <c r="BT234" s="108"/>
      <c r="BU234" s="108"/>
      <c r="BV234" s="108"/>
      <c r="BW234" s="108"/>
      <c r="BX234" s="108"/>
      <c r="BY234" s="108"/>
      <c r="BZ234" s="108"/>
      <c r="CA234" s="108"/>
      <c r="CB234" s="108"/>
      <c r="CC234" s="108"/>
      <c r="CD234" s="108"/>
      <c r="CE234" s="108"/>
      <c r="CF234" s="108"/>
      <c r="CG234" s="108"/>
      <c r="CH234" s="108"/>
      <c r="CI234" s="108"/>
      <c r="CJ234" s="108"/>
      <c r="CK234" s="108"/>
      <c r="CL234" s="108"/>
      <c r="CM234" s="108"/>
      <c r="CN234" s="108"/>
      <c r="CO234" s="108"/>
    </row>
    <row r="235" spans="1:93" s="5" customFormat="1" ht="13.5" customHeight="1">
      <c r="A235" s="111"/>
      <c r="B235" s="112"/>
      <c r="C235" s="113"/>
      <c r="D235" s="76" t="s">
        <v>244</v>
      </c>
      <c r="E235" s="113"/>
      <c r="F235" s="241"/>
      <c r="G235" s="141"/>
      <c r="H235" s="71"/>
      <c r="I235" s="79"/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7"/>
      <c r="AF235" s="108"/>
      <c r="AG235" s="108"/>
      <c r="AH235" s="108"/>
      <c r="AI235" s="108"/>
      <c r="AJ235" s="108"/>
      <c r="AK235" s="108"/>
      <c r="AL235" s="108"/>
      <c r="AM235" s="108"/>
      <c r="AN235" s="108"/>
      <c r="AO235" s="108"/>
      <c r="AP235" s="108"/>
      <c r="AQ235" s="108"/>
      <c r="AR235" s="108"/>
      <c r="AS235" s="108"/>
      <c r="AT235" s="108"/>
      <c r="AU235" s="108"/>
      <c r="AV235" s="108"/>
      <c r="AW235" s="108"/>
      <c r="AX235" s="108"/>
      <c r="AY235" s="108"/>
      <c r="AZ235" s="108"/>
      <c r="BA235" s="108"/>
      <c r="BB235" s="108"/>
      <c r="BC235" s="108"/>
      <c r="BD235" s="108"/>
      <c r="BE235" s="108"/>
      <c r="BF235" s="108"/>
      <c r="BG235" s="108"/>
      <c r="BH235" s="108"/>
      <c r="BI235" s="108"/>
      <c r="BJ235" s="108"/>
      <c r="BK235" s="108"/>
      <c r="BL235" s="108"/>
      <c r="BM235" s="108"/>
      <c r="BN235" s="108"/>
      <c r="BO235" s="108"/>
      <c r="BP235" s="108"/>
      <c r="BQ235" s="108"/>
      <c r="BR235" s="108"/>
      <c r="BS235" s="108"/>
      <c r="BT235" s="108"/>
      <c r="BU235" s="108"/>
      <c r="BV235" s="108"/>
      <c r="BW235" s="108"/>
      <c r="BX235" s="108"/>
      <c r="BY235" s="108"/>
      <c r="BZ235" s="108"/>
      <c r="CA235" s="108"/>
      <c r="CB235" s="108"/>
      <c r="CC235" s="108"/>
      <c r="CD235" s="108"/>
      <c r="CE235" s="108"/>
      <c r="CF235" s="108"/>
      <c r="CG235" s="108"/>
      <c r="CH235" s="108"/>
      <c r="CI235" s="108"/>
      <c r="CJ235" s="108"/>
      <c r="CK235" s="108"/>
      <c r="CL235" s="108"/>
      <c r="CM235" s="108"/>
      <c r="CN235" s="108"/>
      <c r="CO235" s="108"/>
    </row>
    <row r="236" spans="1:93" s="5" customFormat="1" ht="13.5" customHeight="1">
      <c r="A236" s="111"/>
      <c r="B236" s="113"/>
      <c r="C236" s="113"/>
      <c r="D236" s="76" t="s">
        <v>281</v>
      </c>
      <c r="E236" s="113"/>
      <c r="F236" s="77">
        <f>38.43</f>
        <v>38.43</v>
      </c>
      <c r="G236" s="141"/>
      <c r="H236" s="71"/>
      <c r="I236" s="109"/>
      <c r="J236" s="207"/>
      <c r="K236" s="207"/>
      <c r="L236" s="207"/>
      <c r="M236" s="207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  <c r="X236" s="207"/>
      <c r="Y236" s="207"/>
      <c r="Z236" s="207"/>
      <c r="AA236" s="207"/>
      <c r="AB236" s="207"/>
      <c r="AC236" s="207"/>
      <c r="AD236" s="207"/>
      <c r="AE236" s="207"/>
      <c r="AF236" s="108"/>
      <c r="AG236" s="108"/>
      <c r="AH236" s="108"/>
      <c r="AI236" s="108"/>
      <c r="AJ236" s="108"/>
      <c r="AK236" s="108"/>
      <c r="AL236" s="108"/>
      <c r="AM236" s="108"/>
      <c r="AN236" s="108"/>
      <c r="AO236" s="108"/>
      <c r="AP236" s="108"/>
      <c r="AQ236" s="108"/>
      <c r="AR236" s="108"/>
      <c r="AS236" s="108"/>
      <c r="AT236" s="108"/>
      <c r="AU236" s="108"/>
      <c r="AV236" s="108"/>
      <c r="AW236" s="108"/>
      <c r="AX236" s="108"/>
      <c r="AY236" s="108"/>
      <c r="AZ236" s="108"/>
      <c r="BA236" s="108"/>
      <c r="BB236" s="108"/>
      <c r="BC236" s="108"/>
      <c r="BD236" s="108"/>
      <c r="BE236" s="108"/>
      <c r="BF236" s="108"/>
      <c r="BG236" s="108"/>
      <c r="BH236" s="108"/>
      <c r="BI236" s="108"/>
      <c r="BJ236" s="108"/>
      <c r="BK236" s="108"/>
      <c r="BL236" s="108"/>
      <c r="BM236" s="108"/>
      <c r="BN236" s="108"/>
      <c r="BO236" s="108"/>
      <c r="BP236" s="108"/>
      <c r="BQ236" s="108"/>
      <c r="BR236" s="108"/>
      <c r="BS236" s="108"/>
      <c r="BT236" s="108"/>
      <c r="BU236" s="108"/>
      <c r="BV236" s="108"/>
      <c r="BW236" s="108"/>
      <c r="BX236" s="108"/>
      <c r="BY236" s="108"/>
      <c r="BZ236" s="108"/>
      <c r="CA236" s="108"/>
      <c r="CB236" s="108"/>
      <c r="CC236" s="108"/>
      <c r="CD236" s="108"/>
      <c r="CE236" s="108"/>
      <c r="CF236" s="108"/>
      <c r="CG236" s="108"/>
      <c r="CH236" s="108"/>
      <c r="CI236" s="108"/>
      <c r="CJ236" s="108"/>
      <c r="CK236" s="108"/>
      <c r="CL236" s="108"/>
      <c r="CM236" s="108"/>
      <c r="CN236" s="108"/>
      <c r="CO236" s="108"/>
    </row>
    <row r="237" spans="1:93" s="5" customFormat="1" ht="13.5" customHeight="1">
      <c r="A237" s="67">
        <v>61</v>
      </c>
      <c r="B237" s="68" t="s">
        <v>254</v>
      </c>
      <c r="C237" s="69" t="s">
        <v>282</v>
      </c>
      <c r="D237" s="69" t="s">
        <v>283</v>
      </c>
      <c r="E237" s="69" t="s">
        <v>30</v>
      </c>
      <c r="F237" s="100">
        <f>SUM(F246)</f>
        <v>5.62</v>
      </c>
      <c r="G237" s="107">
        <f>SUM(H239:H243)/F237</f>
        <v>0</v>
      </c>
      <c r="H237" s="71">
        <f>F237*G237</f>
        <v>0</v>
      </c>
      <c r="I237" s="101" t="s">
        <v>38</v>
      </c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108"/>
      <c r="AG237" s="108"/>
      <c r="AH237" s="108"/>
      <c r="AI237" s="108"/>
      <c r="AJ237" s="108"/>
      <c r="AK237" s="108"/>
      <c r="AL237" s="108"/>
      <c r="AM237" s="108"/>
      <c r="AN237" s="108"/>
      <c r="AO237" s="108"/>
      <c r="AP237" s="108"/>
      <c r="AQ237" s="108"/>
      <c r="AR237" s="108"/>
      <c r="AS237" s="108"/>
      <c r="AT237" s="108"/>
      <c r="AU237" s="108"/>
      <c r="AV237" s="108"/>
      <c r="AW237" s="108"/>
      <c r="AX237" s="108"/>
      <c r="AY237" s="108"/>
      <c r="AZ237" s="108"/>
      <c r="BA237" s="108"/>
      <c r="BB237" s="108"/>
      <c r="BC237" s="108"/>
      <c r="BD237" s="108"/>
      <c r="BE237" s="108"/>
      <c r="BF237" s="108"/>
      <c r="BG237" s="108"/>
      <c r="BH237" s="108"/>
      <c r="BI237" s="108"/>
      <c r="BJ237" s="108"/>
      <c r="BK237" s="108"/>
      <c r="BL237" s="108"/>
      <c r="BM237" s="108"/>
      <c r="BN237" s="108"/>
      <c r="BO237" s="108"/>
      <c r="BP237" s="108"/>
      <c r="BQ237" s="108"/>
      <c r="BR237" s="108"/>
      <c r="BS237" s="108"/>
      <c r="BT237" s="108"/>
      <c r="BU237" s="108"/>
      <c r="BV237" s="108"/>
      <c r="BW237" s="108"/>
      <c r="BX237" s="108"/>
      <c r="BY237" s="108"/>
      <c r="BZ237" s="108"/>
      <c r="CA237" s="108"/>
      <c r="CB237" s="108"/>
      <c r="CC237" s="108"/>
      <c r="CD237" s="108"/>
      <c r="CE237" s="108"/>
      <c r="CF237" s="108"/>
      <c r="CG237" s="108"/>
      <c r="CH237" s="108"/>
      <c r="CI237" s="108"/>
      <c r="CJ237" s="108"/>
      <c r="CK237" s="108"/>
      <c r="CL237" s="108"/>
      <c r="CM237" s="108"/>
      <c r="CN237" s="108"/>
      <c r="CO237" s="108"/>
    </row>
    <row r="238" spans="1:93" s="5" customFormat="1" ht="13.5" customHeight="1">
      <c r="A238" s="111"/>
      <c r="B238" s="113"/>
      <c r="C238" s="113"/>
      <c r="D238" s="76" t="s">
        <v>100</v>
      </c>
      <c r="E238" s="113"/>
      <c r="F238" s="77"/>
      <c r="G238" s="141"/>
      <c r="H238" s="71"/>
      <c r="I238" s="109"/>
      <c r="J238" s="207"/>
      <c r="K238" s="207"/>
      <c r="L238" s="207"/>
      <c r="M238" s="207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  <c r="X238" s="207"/>
      <c r="Y238" s="207"/>
      <c r="Z238" s="207"/>
      <c r="AA238" s="207"/>
      <c r="AB238" s="207"/>
      <c r="AC238" s="207"/>
      <c r="AD238" s="207"/>
      <c r="AE238" s="207"/>
      <c r="AF238" s="108"/>
      <c r="AG238" s="108"/>
      <c r="AH238" s="108"/>
      <c r="AI238" s="108"/>
      <c r="AJ238" s="108"/>
      <c r="AK238" s="108"/>
      <c r="AL238" s="108"/>
      <c r="AM238" s="108"/>
      <c r="AN238" s="108"/>
      <c r="AO238" s="108"/>
      <c r="AP238" s="108"/>
      <c r="AQ238" s="108"/>
      <c r="AR238" s="108"/>
      <c r="AS238" s="108"/>
      <c r="AT238" s="108"/>
      <c r="AU238" s="108"/>
      <c r="AV238" s="108"/>
      <c r="AW238" s="108"/>
      <c r="AX238" s="108"/>
      <c r="AY238" s="108"/>
      <c r="AZ238" s="108"/>
      <c r="BA238" s="108"/>
      <c r="BB238" s="108"/>
      <c r="BC238" s="108"/>
      <c r="BD238" s="108"/>
      <c r="BE238" s="108"/>
      <c r="BF238" s="108"/>
      <c r="BG238" s="108"/>
      <c r="BH238" s="108"/>
      <c r="BI238" s="108"/>
      <c r="BJ238" s="108"/>
      <c r="BK238" s="108"/>
      <c r="BL238" s="108"/>
      <c r="BM238" s="108"/>
      <c r="BN238" s="108"/>
      <c r="BO238" s="108"/>
      <c r="BP238" s="108"/>
      <c r="BQ238" s="108"/>
      <c r="BR238" s="108"/>
      <c r="BS238" s="108"/>
      <c r="BT238" s="108"/>
      <c r="BU238" s="108"/>
      <c r="BV238" s="108"/>
      <c r="BW238" s="108"/>
      <c r="BX238" s="108"/>
      <c r="BY238" s="108"/>
      <c r="BZ238" s="108"/>
      <c r="CA238" s="108"/>
      <c r="CB238" s="108"/>
      <c r="CC238" s="108"/>
      <c r="CD238" s="108"/>
      <c r="CE238" s="108"/>
      <c r="CF238" s="108"/>
      <c r="CG238" s="108"/>
      <c r="CH238" s="108"/>
      <c r="CI238" s="108"/>
      <c r="CJ238" s="108"/>
      <c r="CK238" s="108"/>
      <c r="CL238" s="108"/>
      <c r="CM238" s="108"/>
      <c r="CN238" s="108"/>
      <c r="CO238" s="108"/>
    </row>
    <row r="239" spans="1:93" s="5" customFormat="1" ht="13.5" customHeight="1">
      <c r="A239" s="243" t="s">
        <v>449</v>
      </c>
      <c r="B239" s="113"/>
      <c r="C239" s="113"/>
      <c r="D239" s="110" t="s">
        <v>284</v>
      </c>
      <c r="E239" s="110" t="s">
        <v>30</v>
      </c>
      <c r="F239" s="77">
        <v>6.2</v>
      </c>
      <c r="G239" s="329"/>
      <c r="H239" s="138">
        <f>F239*G239</f>
        <v>0</v>
      </c>
      <c r="I239" s="140"/>
      <c r="J239" s="375"/>
      <c r="K239" s="203"/>
      <c r="L239" s="265"/>
      <c r="M239" s="266"/>
      <c r="N239" s="267"/>
      <c r="O239" s="361"/>
      <c r="P239" s="203"/>
      <c r="Q239" s="203"/>
      <c r="R239" s="268"/>
      <c r="S239" s="207"/>
      <c r="T239" s="276"/>
      <c r="U239" s="207"/>
      <c r="V239" s="207"/>
      <c r="W239" s="207"/>
      <c r="X239" s="207"/>
      <c r="Y239" s="207"/>
      <c r="Z239" s="207"/>
      <c r="AA239" s="207"/>
      <c r="AB239" s="207"/>
      <c r="AC239" s="207"/>
      <c r="AD239" s="207"/>
      <c r="AE239" s="207"/>
      <c r="AF239" s="108"/>
      <c r="AG239" s="108"/>
      <c r="AH239" s="108"/>
      <c r="AI239" s="108"/>
      <c r="AJ239" s="108"/>
      <c r="AK239" s="108"/>
      <c r="AL239" s="108"/>
      <c r="AM239" s="108"/>
      <c r="AN239" s="108"/>
      <c r="AO239" s="108"/>
      <c r="AP239" s="108"/>
      <c r="AQ239" s="108"/>
      <c r="AR239" s="108"/>
      <c r="AS239" s="108"/>
      <c r="AT239" s="108"/>
      <c r="AU239" s="108"/>
      <c r="AV239" s="108"/>
      <c r="AW239" s="108"/>
      <c r="AX239" s="108"/>
      <c r="AY239" s="108"/>
      <c r="AZ239" s="108"/>
      <c r="BA239" s="108"/>
      <c r="BB239" s="108"/>
      <c r="BC239" s="108"/>
      <c r="BD239" s="108"/>
      <c r="BE239" s="108"/>
      <c r="BF239" s="108"/>
      <c r="BG239" s="108"/>
      <c r="BH239" s="108"/>
      <c r="BI239" s="108"/>
      <c r="BJ239" s="108"/>
      <c r="BK239" s="108"/>
      <c r="BL239" s="108"/>
      <c r="BM239" s="108"/>
      <c r="BN239" s="108"/>
      <c r="BO239" s="108"/>
      <c r="BP239" s="108"/>
      <c r="BQ239" s="108"/>
      <c r="BR239" s="108"/>
      <c r="BS239" s="108"/>
      <c r="BT239" s="108"/>
      <c r="BU239" s="108"/>
      <c r="BV239" s="108"/>
      <c r="BW239" s="108"/>
      <c r="BX239" s="108"/>
      <c r="BY239" s="108"/>
      <c r="BZ239" s="108"/>
      <c r="CA239" s="108"/>
      <c r="CB239" s="108"/>
      <c r="CC239" s="108"/>
      <c r="CD239" s="108"/>
      <c r="CE239" s="108"/>
      <c r="CF239" s="108"/>
      <c r="CG239" s="108"/>
      <c r="CH239" s="108"/>
      <c r="CI239" s="108"/>
      <c r="CJ239" s="108"/>
      <c r="CK239" s="108"/>
      <c r="CL239" s="108"/>
      <c r="CM239" s="108"/>
      <c r="CN239" s="108"/>
      <c r="CO239" s="108"/>
    </row>
    <row r="240" spans="1:93" s="5" customFormat="1" ht="13.5" customHeight="1">
      <c r="A240" s="243" t="s">
        <v>450</v>
      </c>
      <c r="B240" s="113"/>
      <c r="C240" s="113"/>
      <c r="D240" s="310" t="s">
        <v>285</v>
      </c>
      <c r="E240" s="110" t="s">
        <v>30</v>
      </c>
      <c r="F240" s="77">
        <v>6.2</v>
      </c>
      <c r="G240" s="329"/>
      <c r="H240" s="138">
        <f>F240*G240</f>
        <v>0</v>
      </c>
      <c r="I240" s="140"/>
      <c r="J240" s="375"/>
      <c r="K240" s="376"/>
      <c r="L240" s="377"/>
      <c r="M240" s="378"/>
      <c r="N240" s="379"/>
      <c r="O240" s="380"/>
      <c r="P240" s="376"/>
      <c r="Q240" s="376"/>
      <c r="R240" s="362"/>
      <c r="S240" s="363"/>
      <c r="T240" s="364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108"/>
      <c r="AG240" s="108"/>
      <c r="AH240" s="108"/>
      <c r="AI240" s="108"/>
      <c r="AJ240" s="108"/>
      <c r="AK240" s="108"/>
      <c r="AL240" s="108"/>
      <c r="AM240" s="108"/>
      <c r="AN240" s="108"/>
      <c r="AO240" s="108"/>
      <c r="AP240" s="108"/>
      <c r="AQ240" s="108"/>
      <c r="AR240" s="108"/>
      <c r="AS240" s="108"/>
      <c r="AT240" s="108"/>
      <c r="AU240" s="108"/>
      <c r="AV240" s="108"/>
      <c r="AW240" s="108"/>
      <c r="AX240" s="108"/>
      <c r="AY240" s="108"/>
      <c r="AZ240" s="108"/>
      <c r="BA240" s="108"/>
      <c r="BB240" s="108"/>
      <c r="BC240" s="108"/>
      <c r="BD240" s="108"/>
      <c r="BE240" s="108"/>
      <c r="BF240" s="108"/>
      <c r="BG240" s="108"/>
      <c r="BH240" s="108"/>
      <c r="BI240" s="108"/>
      <c r="BJ240" s="108"/>
      <c r="BK240" s="108"/>
      <c r="BL240" s="108"/>
      <c r="BM240" s="108"/>
      <c r="BN240" s="108"/>
      <c r="BO240" s="108"/>
      <c r="BP240" s="108"/>
      <c r="BQ240" s="108"/>
      <c r="BR240" s="108"/>
      <c r="BS240" s="108"/>
      <c r="BT240" s="108"/>
      <c r="BU240" s="108"/>
      <c r="BV240" s="108"/>
      <c r="BW240" s="108"/>
      <c r="BX240" s="108"/>
      <c r="BY240" s="108"/>
      <c r="BZ240" s="108"/>
      <c r="CA240" s="108"/>
      <c r="CB240" s="108"/>
      <c r="CC240" s="108"/>
      <c r="CD240" s="108"/>
      <c r="CE240" s="108"/>
      <c r="CF240" s="108"/>
      <c r="CG240" s="108"/>
      <c r="CH240" s="108"/>
      <c r="CI240" s="108"/>
      <c r="CJ240" s="108"/>
      <c r="CK240" s="108"/>
      <c r="CL240" s="108"/>
      <c r="CM240" s="108"/>
      <c r="CN240" s="108"/>
      <c r="CO240" s="108"/>
    </row>
    <row r="241" spans="1:93" s="235" customFormat="1" ht="13.5" customHeight="1">
      <c r="A241" s="243" t="s">
        <v>451</v>
      </c>
      <c r="B241" s="68"/>
      <c r="C241" s="69"/>
      <c r="D241" s="110" t="s">
        <v>286</v>
      </c>
      <c r="E241" s="110" t="s">
        <v>30</v>
      </c>
      <c r="F241" s="77">
        <v>6.2</v>
      </c>
      <c r="G241" s="329"/>
      <c r="H241" s="138">
        <f>F241*G241</f>
        <v>0</v>
      </c>
      <c r="I241" s="101"/>
      <c r="J241" s="271"/>
      <c r="K241" s="214"/>
      <c r="L241" s="271"/>
      <c r="M241" s="214"/>
      <c r="N241" s="214"/>
      <c r="O241" s="214"/>
      <c r="P241" s="214"/>
      <c r="Q241" s="214"/>
      <c r="R241" s="348"/>
      <c r="S241" s="348"/>
      <c r="T241" s="275"/>
      <c r="U241" s="266"/>
      <c r="V241" s="266"/>
      <c r="W241" s="266"/>
      <c r="X241" s="266"/>
      <c r="Y241" s="266"/>
      <c r="Z241" s="365"/>
      <c r="AA241" s="366"/>
      <c r="AB241" s="366"/>
      <c r="AC241" s="367"/>
      <c r="AD241" s="366"/>
      <c r="AE241" s="366"/>
      <c r="AF241" s="330"/>
      <c r="AG241" s="330"/>
      <c r="AH241" s="330"/>
      <c r="AI241" s="330"/>
      <c r="AJ241" s="330"/>
      <c r="AK241" s="331"/>
      <c r="AL241" s="330"/>
    </row>
    <row r="242" spans="1:93" s="5" customFormat="1" ht="13.5" customHeight="1">
      <c r="A242" s="243" t="s">
        <v>452</v>
      </c>
      <c r="B242" s="113"/>
      <c r="C242" s="113"/>
      <c r="D242" s="110" t="s">
        <v>287</v>
      </c>
      <c r="E242" s="110" t="s">
        <v>30</v>
      </c>
      <c r="F242" s="77">
        <v>6.5</v>
      </c>
      <c r="G242" s="245"/>
      <c r="H242" s="77">
        <f>F242*G242</f>
        <v>0</v>
      </c>
      <c r="I242" s="140"/>
      <c r="J242" s="353"/>
      <c r="K242" s="203"/>
      <c r="L242" s="207"/>
      <c r="M242" s="207"/>
      <c r="N242" s="207"/>
      <c r="O242" s="207"/>
      <c r="P242" s="281"/>
      <c r="Q242" s="207"/>
      <c r="R242" s="207"/>
      <c r="S242" s="207"/>
      <c r="T242" s="276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/>
      <c r="AF242" s="108"/>
      <c r="AG242" s="108"/>
      <c r="AH242" s="108"/>
      <c r="AI242" s="108"/>
      <c r="AJ242" s="108"/>
      <c r="AK242" s="108"/>
      <c r="AL242" s="108"/>
      <c r="AM242" s="108"/>
      <c r="AN242" s="108"/>
      <c r="AO242" s="108"/>
      <c r="AP242" s="108"/>
      <c r="AQ242" s="108"/>
      <c r="AR242" s="108"/>
      <c r="AS242" s="108"/>
      <c r="AT242" s="108"/>
      <c r="AU242" s="108"/>
      <c r="AV242" s="108"/>
      <c r="AW242" s="108"/>
      <c r="AX242" s="108"/>
      <c r="AY242" s="108"/>
      <c r="AZ242" s="108"/>
      <c r="BA242" s="108"/>
      <c r="BB242" s="108"/>
      <c r="BC242" s="108"/>
      <c r="BD242" s="108"/>
      <c r="BE242" s="108"/>
      <c r="BF242" s="108"/>
      <c r="BG242" s="108"/>
      <c r="BH242" s="108"/>
      <c r="BI242" s="108"/>
      <c r="BJ242" s="108"/>
      <c r="BK242" s="108"/>
      <c r="BL242" s="108"/>
      <c r="BM242" s="108"/>
      <c r="BN242" s="108"/>
      <c r="BO242" s="108"/>
      <c r="BP242" s="108"/>
      <c r="BQ242" s="108"/>
      <c r="BR242" s="108"/>
      <c r="BS242" s="108"/>
      <c r="BT242" s="108"/>
      <c r="BU242" s="108"/>
      <c r="BV242" s="108"/>
      <c r="BW242" s="108"/>
      <c r="BX242" s="108"/>
      <c r="BY242" s="108"/>
      <c r="BZ242" s="108"/>
      <c r="CA242" s="108"/>
      <c r="CB242" s="108"/>
      <c r="CC242" s="108"/>
      <c r="CD242" s="108"/>
      <c r="CE242" s="108"/>
      <c r="CF242" s="108"/>
      <c r="CG242" s="108"/>
      <c r="CH242" s="108"/>
      <c r="CI242" s="108"/>
      <c r="CJ242" s="108"/>
      <c r="CK242" s="108"/>
      <c r="CL242" s="108"/>
      <c r="CM242" s="108"/>
      <c r="CN242" s="108"/>
      <c r="CO242" s="108"/>
    </row>
    <row r="243" spans="1:93" s="235" customFormat="1" ht="13.5" customHeight="1">
      <c r="A243" s="243" t="s">
        <v>453</v>
      </c>
      <c r="B243" s="68"/>
      <c r="C243" s="69"/>
      <c r="D243" s="110" t="s">
        <v>339</v>
      </c>
      <c r="E243" s="110" t="s">
        <v>30</v>
      </c>
      <c r="F243" s="77">
        <v>6.2</v>
      </c>
      <c r="G243" s="329"/>
      <c r="H243" s="138">
        <f>F243*G243</f>
        <v>0</v>
      </c>
      <c r="I243" s="101"/>
      <c r="J243" s="353"/>
      <c r="K243" s="203"/>
      <c r="L243" s="353"/>
      <c r="M243" s="203"/>
      <c r="N243" s="203"/>
      <c r="O243" s="203"/>
      <c r="P243" s="203"/>
      <c r="Q243" s="203"/>
      <c r="R243" s="266"/>
      <c r="S243" s="266"/>
      <c r="T243" s="276"/>
      <c r="U243" s="266"/>
      <c r="V243" s="266"/>
      <c r="W243" s="266"/>
      <c r="X243" s="266"/>
      <c r="Y243" s="266"/>
      <c r="Z243" s="365"/>
      <c r="AA243" s="366"/>
      <c r="AB243" s="366"/>
      <c r="AC243" s="367"/>
      <c r="AD243" s="366"/>
      <c r="AE243" s="366"/>
      <c r="AF243" s="330"/>
      <c r="AG243" s="330"/>
      <c r="AH243" s="330"/>
      <c r="AI243" s="330"/>
      <c r="AJ243" s="330"/>
      <c r="AK243" s="331"/>
      <c r="AL243" s="330"/>
    </row>
    <row r="244" spans="1:93" s="5" customFormat="1" ht="27" customHeight="1">
      <c r="A244" s="136"/>
      <c r="B244" s="246"/>
      <c r="C244" s="76"/>
      <c r="D244" s="110" t="s">
        <v>243</v>
      </c>
      <c r="E244" s="110"/>
      <c r="F244" s="77"/>
      <c r="G244" s="138"/>
      <c r="H244" s="138"/>
      <c r="I244" s="247"/>
      <c r="J244" s="283"/>
      <c r="K244" s="207"/>
      <c r="L244" s="207"/>
      <c r="M244" s="283"/>
      <c r="N244" s="283"/>
      <c r="O244" s="283"/>
      <c r="P244" s="283"/>
      <c r="Q244" s="207"/>
      <c r="R244" s="284"/>
      <c r="S244" s="207"/>
      <c r="T244" s="207"/>
      <c r="U244" s="207"/>
      <c r="V244" s="207"/>
      <c r="W244" s="207"/>
      <c r="X244" s="207"/>
      <c r="Y244" s="207"/>
      <c r="Z244" s="207"/>
      <c r="AA244" s="207"/>
      <c r="AB244" s="207"/>
      <c r="AC244" s="207"/>
      <c r="AD244" s="207"/>
      <c r="AE244" s="207"/>
      <c r="AF244" s="108"/>
      <c r="AG244" s="108"/>
      <c r="AH244" s="108"/>
      <c r="AI244" s="108"/>
      <c r="AJ244" s="108"/>
      <c r="AK244" s="108"/>
      <c r="AL244" s="108"/>
      <c r="AM244" s="108"/>
      <c r="AN244" s="108"/>
      <c r="AO244" s="108"/>
      <c r="AP244" s="108"/>
      <c r="AQ244" s="108"/>
      <c r="AR244" s="108"/>
      <c r="AS244" s="108"/>
      <c r="AT244" s="108"/>
      <c r="AU244" s="108"/>
      <c r="AV244" s="108"/>
      <c r="AW244" s="108"/>
      <c r="AX244" s="108"/>
      <c r="AY244" s="108"/>
      <c r="AZ244" s="108"/>
      <c r="BA244" s="108"/>
      <c r="BB244" s="108"/>
      <c r="BC244" s="108"/>
      <c r="BD244" s="108"/>
      <c r="BE244" s="108"/>
      <c r="BF244" s="108"/>
      <c r="BG244" s="108"/>
      <c r="BH244" s="108"/>
      <c r="BI244" s="108"/>
      <c r="BJ244" s="108"/>
      <c r="BK244" s="108"/>
      <c r="BL244" s="108"/>
      <c r="BM244" s="108"/>
      <c r="BN244" s="108"/>
      <c r="BO244" s="108"/>
      <c r="BP244" s="108"/>
      <c r="BQ244" s="108"/>
      <c r="BR244" s="108"/>
      <c r="BS244" s="108"/>
      <c r="BT244" s="108"/>
      <c r="BU244" s="108"/>
      <c r="BV244" s="108"/>
      <c r="BW244" s="108"/>
      <c r="BX244" s="108"/>
      <c r="BY244" s="108"/>
      <c r="BZ244" s="108"/>
      <c r="CA244" s="108"/>
      <c r="CB244" s="108"/>
      <c r="CC244" s="108"/>
      <c r="CD244" s="108"/>
      <c r="CE244" s="108"/>
      <c r="CF244" s="108"/>
      <c r="CG244" s="108"/>
      <c r="CH244" s="108"/>
      <c r="CI244" s="108"/>
      <c r="CJ244" s="108"/>
      <c r="CK244" s="108"/>
      <c r="CL244" s="108"/>
      <c r="CM244" s="108"/>
      <c r="CN244" s="108"/>
      <c r="CO244" s="108"/>
    </row>
    <row r="245" spans="1:93" s="5" customFormat="1" ht="13.5" customHeight="1">
      <c r="A245" s="111"/>
      <c r="B245" s="112"/>
      <c r="C245" s="113"/>
      <c r="D245" s="76" t="s">
        <v>244</v>
      </c>
      <c r="E245" s="113"/>
      <c r="F245" s="241"/>
      <c r="G245" s="141"/>
      <c r="H245" s="71"/>
      <c r="I245" s="79"/>
      <c r="J245" s="207"/>
      <c r="K245" s="207"/>
      <c r="L245" s="207"/>
      <c r="M245" s="207"/>
      <c r="N245" s="207"/>
      <c r="O245" s="207"/>
      <c r="P245" s="207"/>
      <c r="Q245" s="207"/>
      <c r="R245" s="207"/>
      <c r="S245" s="207"/>
      <c r="T245" s="207"/>
      <c r="U245" s="207"/>
      <c r="V245" s="207"/>
      <c r="W245" s="207"/>
      <c r="X245" s="207"/>
      <c r="Y245" s="207"/>
      <c r="Z245" s="207"/>
      <c r="AA245" s="207"/>
      <c r="AB245" s="207"/>
      <c r="AC245" s="207"/>
      <c r="AD245" s="207"/>
      <c r="AE245" s="207"/>
      <c r="AF245" s="108"/>
      <c r="AG245" s="108"/>
      <c r="AH245" s="108"/>
      <c r="AI245" s="108"/>
      <c r="AJ245" s="108"/>
      <c r="AK245" s="108"/>
      <c r="AL245" s="108"/>
      <c r="AM245" s="108"/>
      <c r="AN245" s="108"/>
      <c r="AO245" s="108"/>
      <c r="AP245" s="108"/>
      <c r="AQ245" s="108"/>
      <c r="AR245" s="108"/>
      <c r="AS245" s="108"/>
      <c r="AT245" s="108"/>
      <c r="AU245" s="108"/>
      <c r="AV245" s="108"/>
      <c r="AW245" s="108"/>
      <c r="AX245" s="108"/>
      <c r="AY245" s="108"/>
      <c r="AZ245" s="108"/>
      <c r="BA245" s="108"/>
      <c r="BB245" s="108"/>
      <c r="BC245" s="108"/>
      <c r="BD245" s="108"/>
      <c r="BE245" s="108"/>
      <c r="BF245" s="108"/>
      <c r="BG245" s="108"/>
      <c r="BH245" s="108"/>
      <c r="BI245" s="108"/>
      <c r="BJ245" s="108"/>
      <c r="BK245" s="108"/>
      <c r="BL245" s="108"/>
      <c r="BM245" s="108"/>
      <c r="BN245" s="108"/>
      <c r="BO245" s="108"/>
      <c r="BP245" s="108"/>
      <c r="BQ245" s="108"/>
      <c r="BR245" s="108"/>
      <c r="BS245" s="108"/>
      <c r="BT245" s="108"/>
      <c r="BU245" s="108"/>
      <c r="BV245" s="108"/>
      <c r="BW245" s="108"/>
      <c r="BX245" s="108"/>
      <c r="BY245" s="108"/>
      <c r="BZ245" s="108"/>
      <c r="CA245" s="108"/>
      <c r="CB245" s="108"/>
      <c r="CC245" s="108"/>
      <c r="CD245" s="108"/>
      <c r="CE245" s="108"/>
      <c r="CF245" s="108"/>
      <c r="CG245" s="108"/>
      <c r="CH245" s="108"/>
      <c r="CI245" s="108"/>
      <c r="CJ245" s="108"/>
      <c r="CK245" s="108"/>
      <c r="CL245" s="108"/>
      <c r="CM245" s="108"/>
      <c r="CN245" s="108"/>
      <c r="CO245" s="108"/>
    </row>
    <row r="246" spans="1:93" s="5" customFormat="1" ht="13.5" customHeight="1">
      <c r="A246" s="111"/>
      <c r="B246" s="113"/>
      <c r="C246" s="113"/>
      <c r="D246" s="76" t="s">
        <v>288</v>
      </c>
      <c r="E246" s="113"/>
      <c r="F246" s="77">
        <f>5.62</f>
        <v>5.62</v>
      </c>
      <c r="G246" s="141"/>
      <c r="H246" s="71"/>
      <c r="I246" s="109"/>
      <c r="J246" s="207"/>
      <c r="K246" s="207"/>
      <c r="L246" s="207"/>
      <c r="M246" s="207"/>
      <c r="N246" s="207"/>
      <c r="O246" s="207"/>
      <c r="P246" s="207"/>
      <c r="Q246" s="207"/>
      <c r="R246" s="207"/>
      <c r="S246" s="207"/>
      <c r="T246" s="207"/>
      <c r="U246" s="207"/>
      <c r="V246" s="207"/>
      <c r="W246" s="207"/>
      <c r="X246" s="207"/>
      <c r="Y246" s="207"/>
      <c r="Z246" s="207"/>
      <c r="AA246" s="207"/>
      <c r="AB246" s="207"/>
      <c r="AC246" s="207"/>
      <c r="AD246" s="207"/>
      <c r="AE246" s="207"/>
      <c r="AF246" s="108"/>
      <c r="AG246" s="108"/>
      <c r="AH246" s="108"/>
      <c r="AI246" s="108"/>
      <c r="AJ246" s="108"/>
      <c r="AK246" s="108"/>
      <c r="AL246" s="108"/>
      <c r="AM246" s="108"/>
      <c r="AN246" s="108"/>
      <c r="AO246" s="108"/>
      <c r="AP246" s="108"/>
      <c r="AQ246" s="108"/>
      <c r="AR246" s="108"/>
      <c r="AS246" s="108"/>
      <c r="AT246" s="108"/>
      <c r="AU246" s="108"/>
      <c r="AV246" s="108"/>
      <c r="AW246" s="108"/>
      <c r="AX246" s="108"/>
      <c r="AY246" s="108"/>
      <c r="AZ246" s="108"/>
      <c r="BA246" s="108"/>
      <c r="BB246" s="108"/>
      <c r="BC246" s="108"/>
      <c r="BD246" s="108"/>
      <c r="BE246" s="108"/>
      <c r="BF246" s="108"/>
      <c r="BG246" s="108"/>
      <c r="BH246" s="108"/>
      <c r="BI246" s="108"/>
      <c r="BJ246" s="108"/>
      <c r="BK246" s="108"/>
      <c r="BL246" s="108"/>
      <c r="BM246" s="108"/>
      <c r="BN246" s="108"/>
      <c r="BO246" s="108"/>
      <c r="BP246" s="108"/>
      <c r="BQ246" s="108"/>
      <c r="BR246" s="108"/>
      <c r="BS246" s="108"/>
      <c r="BT246" s="108"/>
      <c r="BU246" s="108"/>
      <c r="BV246" s="108"/>
      <c r="BW246" s="108"/>
      <c r="BX246" s="108"/>
      <c r="BY246" s="108"/>
      <c r="BZ246" s="108"/>
      <c r="CA246" s="108"/>
      <c r="CB246" s="108"/>
      <c r="CC246" s="108"/>
      <c r="CD246" s="108"/>
      <c r="CE246" s="108"/>
      <c r="CF246" s="108"/>
      <c r="CG246" s="108"/>
      <c r="CH246" s="108"/>
      <c r="CI246" s="108"/>
      <c r="CJ246" s="108"/>
      <c r="CK246" s="108"/>
      <c r="CL246" s="108"/>
      <c r="CM246" s="108"/>
      <c r="CN246" s="108"/>
      <c r="CO246" s="108"/>
    </row>
    <row r="247" spans="1:93" s="73" customFormat="1" ht="13.5" customHeight="1">
      <c r="A247" s="67">
        <v>62</v>
      </c>
      <c r="B247" s="69">
        <v>777</v>
      </c>
      <c r="C247" s="69" t="s">
        <v>289</v>
      </c>
      <c r="D247" s="69" t="s">
        <v>290</v>
      </c>
      <c r="E247" s="69" t="s">
        <v>30</v>
      </c>
      <c r="F247" s="100">
        <f>F248</f>
        <v>289.61</v>
      </c>
      <c r="G247" s="71"/>
      <c r="H247" s="71">
        <f>F247*G247</f>
        <v>0</v>
      </c>
      <c r="I247" s="101" t="s">
        <v>38</v>
      </c>
      <c r="J247" s="204"/>
      <c r="K247" s="203"/>
      <c r="L247" s="203"/>
      <c r="M247" s="203"/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  <c r="X247" s="203"/>
      <c r="Y247" s="203"/>
      <c r="Z247" s="203"/>
      <c r="AA247" s="203"/>
      <c r="AB247" s="203"/>
      <c r="AC247" s="203"/>
      <c r="AD247" s="203"/>
      <c r="AE247" s="203"/>
    </row>
    <row r="248" spans="1:93" s="73" customFormat="1" ht="13.5" customHeight="1">
      <c r="A248" s="67"/>
      <c r="B248" s="68"/>
      <c r="C248" s="69"/>
      <c r="D248" s="76" t="s">
        <v>291</v>
      </c>
      <c r="E248" s="69"/>
      <c r="F248" s="77">
        <f>F237+F229+F219+F203</f>
        <v>289.61</v>
      </c>
      <c r="G248" s="71"/>
      <c r="H248" s="71"/>
      <c r="I248" s="101"/>
      <c r="J248" s="204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</row>
    <row r="249" spans="1:93" s="73" customFormat="1" ht="13.5" customHeight="1">
      <c r="A249" s="67">
        <v>63</v>
      </c>
      <c r="B249" s="69">
        <v>777</v>
      </c>
      <c r="C249" s="69" t="s">
        <v>292</v>
      </c>
      <c r="D249" s="69" t="s">
        <v>293</v>
      </c>
      <c r="E249" s="69" t="s">
        <v>40</v>
      </c>
      <c r="F249" s="100">
        <f>SUM(F250:F253)</f>
        <v>122.85</v>
      </c>
      <c r="G249" s="71"/>
      <c r="H249" s="71">
        <f>F249*G249</f>
        <v>0</v>
      </c>
      <c r="I249" s="101" t="s">
        <v>38</v>
      </c>
      <c r="J249" s="204"/>
      <c r="K249" s="203"/>
      <c r="L249" s="203"/>
      <c r="M249" s="203"/>
      <c r="N249" s="209"/>
      <c r="O249" s="203"/>
      <c r="P249" s="203"/>
      <c r="Q249" s="203"/>
      <c r="R249" s="203"/>
      <c r="S249" s="203"/>
      <c r="T249" s="203"/>
      <c r="U249" s="203"/>
      <c r="V249" s="203"/>
      <c r="W249" s="203"/>
      <c r="X249" s="203"/>
      <c r="Y249" s="203"/>
      <c r="Z249" s="203"/>
      <c r="AA249" s="203"/>
      <c r="AB249" s="203"/>
      <c r="AC249" s="203"/>
      <c r="AD249" s="203"/>
      <c r="AE249" s="203"/>
    </row>
    <row r="250" spans="1:93" s="73" customFormat="1" ht="13.5" customHeight="1">
      <c r="A250" s="67"/>
      <c r="B250" s="68"/>
      <c r="C250" s="69"/>
      <c r="D250" s="76" t="s">
        <v>294</v>
      </c>
      <c r="E250" s="69"/>
      <c r="F250" s="77">
        <f>60</f>
        <v>60</v>
      </c>
      <c r="G250" s="71"/>
      <c r="H250" s="71"/>
      <c r="I250" s="101"/>
      <c r="J250" s="204"/>
      <c r="K250" s="203"/>
      <c r="L250" s="203"/>
      <c r="M250" s="203"/>
      <c r="N250" s="203"/>
      <c r="O250" s="203"/>
      <c r="P250" s="203"/>
      <c r="Q250" s="203"/>
      <c r="R250" s="203"/>
      <c r="S250" s="203"/>
      <c r="T250" s="203"/>
      <c r="U250" s="203"/>
      <c r="V250" s="203"/>
      <c r="W250" s="203"/>
      <c r="X250" s="203"/>
      <c r="Y250" s="203"/>
      <c r="Z250" s="203"/>
      <c r="AA250" s="203"/>
      <c r="AB250" s="203"/>
      <c r="AC250" s="203"/>
      <c r="AD250" s="203"/>
      <c r="AE250" s="203"/>
    </row>
    <row r="251" spans="1:93" s="73" customFormat="1" ht="13.5" customHeight="1">
      <c r="A251" s="67"/>
      <c r="B251" s="68"/>
      <c r="C251" s="69"/>
      <c r="D251" s="76" t="s">
        <v>295</v>
      </c>
      <c r="E251" s="69"/>
      <c r="F251" s="77">
        <f>26.55</f>
        <v>26.55</v>
      </c>
      <c r="G251" s="71"/>
      <c r="H251" s="71"/>
      <c r="I251" s="101"/>
      <c r="J251" s="204"/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03"/>
      <c r="X251" s="203"/>
      <c r="Y251" s="203"/>
      <c r="Z251" s="203"/>
      <c r="AA251" s="203"/>
      <c r="AB251" s="203"/>
      <c r="AC251" s="203"/>
      <c r="AD251" s="203"/>
      <c r="AE251" s="203"/>
    </row>
    <row r="252" spans="1:93" s="73" customFormat="1" ht="13.5" customHeight="1">
      <c r="A252" s="67"/>
      <c r="B252" s="68"/>
      <c r="C252" s="69"/>
      <c r="D252" s="76" t="s">
        <v>296</v>
      </c>
      <c r="E252" s="69"/>
      <c r="F252" s="77">
        <f>26.7</f>
        <v>26.7</v>
      </c>
      <c r="G252" s="71"/>
      <c r="H252" s="71"/>
      <c r="I252" s="101"/>
      <c r="J252" s="204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/>
      <c r="AD252" s="203"/>
      <c r="AE252" s="203"/>
    </row>
    <row r="253" spans="1:93" s="73" customFormat="1" ht="13.5" customHeight="1">
      <c r="A253" s="67"/>
      <c r="B253" s="68"/>
      <c r="C253" s="69"/>
      <c r="D253" s="76" t="s">
        <v>297</v>
      </c>
      <c r="E253" s="69"/>
      <c r="F253" s="77">
        <f>9.6</f>
        <v>9.6</v>
      </c>
      <c r="G253" s="71"/>
      <c r="H253" s="71"/>
      <c r="I253" s="101"/>
      <c r="J253" s="204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203"/>
      <c r="Z253" s="203"/>
      <c r="AA253" s="203"/>
      <c r="AB253" s="203"/>
      <c r="AC253" s="203"/>
      <c r="AD253" s="203"/>
      <c r="AE253" s="203"/>
    </row>
    <row r="254" spans="1:93" s="73" customFormat="1" ht="13.5" customHeight="1">
      <c r="A254" s="67"/>
      <c r="B254" s="68"/>
      <c r="C254" s="69"/>
      <c r="D254" s="76" t="s">
        <v>298</v>
      </c>
      <c r="E254" s="69"/>
      <c r="F254" s="77"/>
      <c r="G254" s="71"/>
      <c r="H254" s="71"/>
      <c r="I254" s="101"/>
      <c r="J254" s="204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03"/>
      <c r="AD254" s="203"/>
      <c r="AE254" s="203"/>
    </row>
    <row r="255" spans="1:93" s="73" customFormat="1" ht="13.5" customHeight="1">
      <c r="A255" s="67">
        <v>64</v>
      </c>
      <c r="B255" s="69">
        <v>777</v>
      </c>
      <c r="C255" s="69">
        <v>998777201</v>
      </c>
      <c r="D255" s="69" t="s">
        <v>299</v>
      </c>
      <c r="E255" s="69" t="s">
        <v>97</v>
      </c>
      <c r="F255" s="100">
        <v>0.56999999999999995</v>
      </c>
      <c r="G255" s="71"/>
      <c r="H255" s="71">
        <f>F255*G255</f>
        <v>0</v>
      </c>
      <c r="I255" s="101" t="s">
        <v>31</v>
      </c>
      <c r="J255" s="289"/>
      <c r="K255" s="203"/>
      <c r="L255" s="203"/>
      <c r="M255" s="203"/>
      <c r="N255" s="203"/>
      <c r="O255" s="203"/>
      <c r="P255" s="203"/>
      <c r="Q255" s="203"/>
      <c r="R255" s="203"/>
      <c r="S255" s="203"/>
      <c r="T255" s="203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</row>
    <row r="256" spans="1:93" s="73" customFormat="1" ht="13.5" customHeight="1">
      <c r="A256" s="67">
        <v>65</v>
      </c>
      <c r="B256" s="68" t="s">
        <v>50</v>
      </c>
      <c r="C256" s="69" t="s">
        <v>110</v>
      </c>
      <c r="D256" s="69" t="s">
        <v>111</v>
      </c>
      <c r="E256" s="69" t="s">
        <v>53</v>
      </c>
      <c r="F256" s="100">
        <f>F257</f>
        <v>30</v>
      </c>
      <c r="G256" s="71"/>
      <c r="H256" s="71">
        <f>F256*G256</f>
        <v>0</v>
      </c>
      <c r="I256" s="101" t="s">
        <v>31</v>
      </c>
      <c r="J256" s="204"/>
      <c r="K256" s="203"/>
      <c r="L256" s="203"/>
      <c r="M256" s="203"/>
      <c r="N256" s="203"/>
      <c r="O256" s="203"/>
      <c r="P256" s="203"/>
      <c r="Q256" s="203"/>
      <c r="R256" s="203"/>
      <c r="S256" s="203"/>
      <c r="T256" s="203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</row>
    <row r="257" spans="1:93" s="73" customFormat="1" ht="13.5" customHeight="1">
      <c r="A257" s="111"/>
      <c r="B257" s="113"/>
      <c r="C257" s="113"/>
      <c r="D257" s="76" t="s">
        <v>300</v>
      </c>
      <c r="E257" s="113"/>
      <c r="F257" s="77">
        <v>30</v>
      </c>
      <c r="G257" s="141"/>
      <c r="H257" s="71"/>
      <c r="I257" s="109"/>
      <c r="J257" s="204"/>
      <c r="K257" s="203"/>
      <c r="L257" s="203"/>
      <c r="M257" s="203"/>
      <c r="N257" s="203"/>
      <c r="O257" s="203"/>
      <c r="P257" s="203"/>
      <c r="Q257" s="203"/>
      <c r="R257" s="203"/>
      <c r="S257" s="203"/>
      <c r="T257" s="203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</row>
    <row r="258" spans="1:93" s="73" customFormat="1" ht="27" customHeight="1">
      <c r="A258" s="111"/>
      <c r="B258" s="113"/>
      <c r="C258" s="113"/>
      <c r="D258" s="76" t="s">
        <v>145</v>
      </c>
      <c r="E258" s="113"/>
      <c r="F258" s="77"/>
      <c r="G258" s="141"/>
      <c r="H258" s="71"/>
      <c r="I258" s="109"/>
      <c r="J258" s="204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</row>
    <row r="259" spans="1:93" s="38" customFormat="1" ht="13.5" customHeight="1">
      <c r="A259" s="74"/>
      <c r="B259" s="75"/>
      <c r="C259" s="75">
        <v>780</v>
      </c>
      <c r="D259" s="75" t="s">
        <v>160</v>
      </c>
      <c r="E259" s="75"/>
      <c r="F259" s="156"/>
      <c r="G259" s="78"/>
      <c r="H259" s="78">
        <f>SUM(H260:H272)</f>
        <v>0</v>
      </c>
      <c r="I259" s="109"/>
      <c r="J259" s="204"/>
    </row>
    <row r="260" spans="1:93" s="38" customFormat="1" ht="13.5" customHeight="1">
      <c r="A260" s="67">
        <v>66</v>
      </c>
      <c r="B260" s="69">
        <v>780</v>
      </c>
      <c r="C260" s="69" t="s">
        <v>301</v>
      </c>
      <c r="D260" s="69" t="s">
        <v>302</v>
      </c>
      <c r="E260" s="69" t="s">
        <v>30</v>
      </c>
      <c r="F260" s="100">
        <f>SUM(F262:F263)</f>
        <v>180.297</v>
      </c>
      <c r="G260" s="71"/>
      <c r="H260" s="71">
        <f>F260*G260</f>
        <v>0</v>
      </c>
      <c r="I260" s="101" t="s">
        <v>57</v>
      </c>
    </row>
    <row r="261" spans="1:93" s="38" customFormat="1" ht="13.5" customHeight="1">
      <c r="A261" s="74"/>
      <c r="B261" s="75"/>
      <c r="C261" s="75"/>
      <c r="D261" s="110" t="s">
        <v>303</v>
      </c>
      <c r="E261" s="75"/>
      <c r="G261" s="78"/>
      <c r="H261" s="78"/>
      <c r="I261" s="101"/>
      <c r="J261" s="334"/>
    </row>
    <row r="262" spans="1:93" s="38" customFormat="1" ht="13.5" customHeight="1">
      <c r="A262" s="74"/>
      <c r="B262" s="75"/>
      <c r="C262" s="75"/>
      <c r="D262" s="110" t="s">
        <v>408</v>
      </c>
      <c r="E262" s="75"/>
      <c r="F262" s="77">
        <f>((10.7*2+19*2)*2.25)*1.3</f>
        <v>173.745</v>
      </c>
      <c r="G262" s="78"/>
      <c r="H262" s="78"/>
      <c r="I262" s="101"/>
    </row>
    <row r="263" spans="1:93" s="38" customFormat="1" ht="13.5" customHeight="1">
      <c r="A263" s="74"/>
      <c r="B263" s="75"/>
      <c r="C263" s="75"/>
      <c r="D263" s="110" t="s">
        <v>409</v>
      </c>
      <c r="E263" s="75"/>
      <c r="F263" s="77">
        <f>(1.8*2.8)*1.3</f>
        <v>6.5520000000000005</v>
      </c>
      <c r="G263" s="78"/>
      <c r="H263" s="78"/>
      <c r="I263" s="101"/>
    </row>
    <row r="264" spans="1:93" s="38" customFormat="1" ht="13.5" customHeight="1">
      <c r="A264" s="74"/>
      <c r="B264" s="75"/>
      <c r="C264" s="75"/>
      <c r="D264" s="110" t="s">
        <v>304</v>
      </c>
      <c r="E264" s="75"/>
      <c r="F264" s="77"/>
      <c r="G264" s="78"/>
      <c r="H264" s="78"/>
      <c r="I264" s="101"/>
    </row>
    <row r="265" spans="1:93" s="3" customFormat="1" ht="13.5" customHeight="1">
      <c r="A265" s="67">
        <v>67</v>
      </c>
      <c r="B265" s="69">
        <v>780</v>
      </c>
      <c r="C265" s="69" t="s">
        <v>305</v>
      </c>
      <c r="D265" s="69" t="s">
        <v>306</v>
      </c>
      <c r="E265" s="69" t="s">
        <v>30</v>
      </c>
      <c r="F265" s="100">
        <f>SUM(F266)</f>
        <v>152.5615384615385</v>
      </c>
      <c r="G265" s="71"/>
      <c r="H265" s="71">
        <f>F265*G265</f>
        <v>0</v>
      </c>
      <c r="I265" s="101" t="s">
        <v>57</v>
      </c>
      <c r="J265" s="2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  <c r="BK265" s="38"/>
      <c r="BL265" s="38"/>
      <c r="BM265" s="38"/>
      <c r="BN265" s="38"/>
      <c r="BO265" s="38"/>
      <c r="BP265" s="38"/>
      <c r="BQ265" s="38"/>
      <c r="BR265" s="38"/>
      <c r="BS265" s="38"/>
      <c r="BT265" s="38"/>
      <c r="BU265" s="38"/>
      <c r="BV265" s="38"/>
      <c r="BW265" s="38"/>
      <c r="BX265" s="38"/>
      <c r="BY265" s="38"/>
      <c r="BZ265" s="38"/>
      <c r="CA265" s="38"/>
      <c r="CB265" s="38"/>
      <c r="CC265" s="38"/>
      <c r="CD265" s="38"/>
      <c r="CE265" s="38"/>
      <c r="CF265" s="38"/>
      <c r="CG265" s="38"/>
      <c r="CH265" s="38"/>
      <c r="CI265" s="38"/>
      <c r="CJ265" s="38"/>
      <c r="CK265" s="38"/>
      <c r="CL265" s="38"/>
      <c r="CM265" s="38"/>
      <c r="CN265" s="38"/>
      <c r="CO265" s="38"/>
    </row>
    <row r="266" spans="1:93" s="3" customFormat="1" ht="13.5" customHeight="1">
      <c r="A266" s="67"/>
      <c r="B266" s="69"/>
      <c r="C266" s="69"/>
      <c r="D266" s="76" t="s">
        <v>411</v>
      </c>
      <c r="E266" s="69"/>
      <c r="F266" s="77">
        <f>((180.3)/1.3)*1.1</f>
        <v>152.5615384615385</v>
      </c>
      <c r="G266" s="71"/>
      <c r="H266" s="71"/>
      <c r="I266" s="101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  <c r="BK266" s="38"/>
      <c r="BL266" s="38"/>
      <c r="BM266" s="38"/>
      <c r="BN266" s="38"/>
      <c r="BO266" s="38"/>
      <c r="BP266" s="38"/>
      <c r="BQ266" s="38"/>
      <c r="BR266" s="38"/>
      <c r="BS266" s="38"/>
      <c r="BT266" s="38"/>
      <c r="BU266" s="38"/>
      <c r="BV266" s="38"/>
      <c r="BW266" s="38"/>
      <c r="BX266" s="38"/>
      <c r="BY266" s="38"/>
      <c r="BZ266" s="38"/>
      <c r="CA266" s="38"/>
      <c r="CB266" s="38"/>
      <c r="CC266" s="38"/>
      <c r="CD266" s="38"/>
      <c r="CE266" s="38"/>
      <c r="CF266" s="38"/>
      <c r="CG266" s="38"/>
      <c r="CH266" s="38"/>
      <c r="CI266" s="38"/>
      <c r="CJ266" s="38"/>
      <c r="CK266" s="38"/>
      <c r="CL266" s="38"/>
      <c r="CM266" s="38"/>
      <c r="CN266" s="38"/>
      <c r="CO266" s="38"/>
    </row>
    <row r="267" spans="1:93" s="3" customFormat="1" ht="13.5" customHeight="1">
      <c r="A267" s="67">
        <v>68</v>
      </c>
      <c r="B267" s="69">
        <v>780</v>
      </c>
      <c r="C267" s="69" t="s">
        <v>305</v>
      </c>
      <c r="D267" s="69" t="s">
        <v>410</v>
      </c>
      <c r="E267" s="69" t="s">
        <v>30</v>
      </c>
      <c r="F267" s="100">
        <f>SUM(F268)</f>
        <v>138.69230769230771</v>
      </c>
      <c r="G267" s="71"/>
      <c r="H267" s="71">
        <f>F267*G267</f>
        <v>0</v>
      </c>
      <c r="I267" s="101" t="s">
        <v>57</v>
      </c>
      <c r="J267" s="2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  <c r="BK267" s="38"/>
      <c r="BL267" s="38"/>
      <c r="BM267" s="38"/>
      <c r="BN267" s="38"/>
      <c r="BO267" s="38"/>
      <c r="BP267" s="38"/>
      <c r="BQ267" s="38"/>
      <c r="BR267" s="38"/>
      <c r="BS267" s="38"/>
      <c r="BT267" s="38"/>
      <c r="BU267" s="38"/>
      <c r="BV267" s="38"/>
      <c r="BW267" s="38"/>
      <c r="BX267" s="38"/>
      <c r="BY267" s="38"/>
      <c r="BZ267" s="38"/>
      <c r="CA267" s="38"/>
      <c r="CB267" s="38"/>
      <c r="CC267" s="38"/>
      <c r="CD267" s="38"/>
      <c r="CE267" s="38"/>
      <c r="CF267" s="38"/>
      <c r="CG267" s="38"/>
      <c r="CH267" s="38"/>
      <c r="CI267" s="38"/>
      <c r="CJ267" s="38"/>
      <c r="CK267" s="38"/>
      <c r="CL267" s="38"/>
      <c r="CM267" s="38"/>
      <c r="CN267" s="38"/>
      <c r="CO267" s="38"/>
    </row>
    <row r="268" spans="1:93" s="3" customFormat="1" ht="13.5" customHeight="1">
      <c r="A268" s="67"/>
      <c r="B268" s="69"/>
      <c r="C268" s="69"/>
      <c r="D268" s="76" t="s">
        <v>422</v>
      </c>
      <c r="E268" s="69"/>
      <c r="F268" s="77">
        <f>((180.3)/1.3)</f>
        <v>138.69230769230771</v>
      </c>
      <c r="G268" s="71"/>
      <c r="H268" s="71"/>
      <c r="I268" s="101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  <c r="BK268" s="38"/>
      <c r="BL268" s="38"/>
      <c r="BM268" s="38"/>
      <c r="BN268" s="38"/>
      <c r="BO268" s="38"/>
      <c r="BP268" s="38"/>
      <c r="BQ268" s="38"/>
      <c r="BR268" s="38"/>
      <c r="BS268" s="38"/>
      <c r="BT268" s="38"/>
      <c r="BU268" s="38"/>
      <c r="BV268" s="38"/>
      <c r="BW268" s="38"/>
      <c r="BX268" s="38"/>
      <c r="BY268" s="38"/>
      <c r="BZ268" s="38"/>
      <c r="CA268" s="38"/>
      <c r="CB268" s="38"/>
      <c r="CC268" s="38"/>
      <c r="CD268" s="38"/>
      <c r="CE268" s="38"/>
      <c r="CF268" s="38"/>
      <c r="CG268" s="38"/>
      <c r="CH268" s="38"/>
      <c r="CI268" s="38"/>
      <c r="CJ268" s="38"/>
      <c r="CK268" s="38"/>
      <c r="CL268" s="38"/>
      <c r="CM268" s="38"/>
      <c r="CN268" s="38"/>
      <c r="CO268" s="38"/>
    </row>
    <row r="269" spans="1:93" s="3" customFormat="1" ht="13.5" customHeight="1">
      <c r="A269" s="67">
        <v>69</v>
      </c>
      <c r="B269" s="69">
        <v>780</v>
      </c>
      <c r="C269" s="69" t="s">
        <v>307</v>
      </c>
      <c r="D269" s="69" t="s">
        <v>308</v>
      </c>
      <c r="E269" s="69" t="s">
        <v>97</v>
      </c>
      <c r="F269" s="100">
        <v>2.8</v>
      </c>
      <c r="G269" s="71"/>
      <c r="H269" s="71">
        <f>F269*G269</f>
        <v>0</v>
      </c>
      <c r="I269" s="101" t="s">
        <v>57</v>
      </c>
      <c r="J269" s="335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O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38"/>
      <c r="BZ269" s="38"/>
      <c r="CA269" s="38"/>
      <c r="CB269" s="38"/>
      <c r="CC269" s="38"/>
      <c r="CD269" s="38"/>
      <c r="CE269" s="38"/>
      <c r="CF269" s="38"/>
      <c r="CG269" s="38"/>
      <c r="CH269" s="38"/>
      <c r="CI269" s="38"/>
      <c r="CJ269" s="38"/>
      <c r="CK269" s="38"/>
      <c r="CL269" s="38"/>
      <c r="CM269" s="38"/>
      <c r="CN269" s="38"/>
      <c r="CO269" s="38"/>
    </row>
    <row r="270" spans="1:93" s="3" customFormat="1" ht="13.5" customHeight="1">
      <c r="A270" s="67">
        <v>70</v>
      </c>
      <c r="B270" s="69" t="s">
        <v>50</v>
      </c>
      <c r="C270" s="69" t="s">
        <v>122</v>
      </c>
      <c r="D270" s="69" t="s">
        <v>123</v>
      </c>
      <c r="E270" s="69" t="s">
        <v>53</v>
      </c>
      <c r="F270" s="100">
        <f>F271</f>
        <v>5</v>
      </c>
      <c r="G270" s="71"/>
      <c r="H270" s="71">
        <f>F270*G270</f>
        <v>0</v>
      </c>
      <c r="I270" s="101" t="s">
        <v>31</v>
      </c>
      <c r="J270" s="335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O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38"/>
      <c r="CB270" s="38"/>
      <c r="CC270" s="38"/>
      <c r="CD270" s="38"/>
      <c r="CE270" s="38"/>
      <c r="CF270" s="38"/>
      <c r="CG270" s="38"/>
      <c r="CH270" s="38"/>
      <c r="CI270" s="38"/>
      <c r="CJ270" s="38"/>
      <c r="CK270" s="38"/>
      <c r="CL270" s="38"/>
      <c r="CM270" s="38"/>
      <c r="CN270" s="38"/>
      <c r="CO270" s="38"/>
    </row>
    <row r="271" spans="1:93" s="3" customFormat="1" ht="13.5" customHeight="1">
      <c r="A271" s="111"/>
      <c r="B271" s="113"/>
      <c r="C271" s="113"/>
      <c r="D271" s="76" t="s">
        <v>309</v>
      </c>
      <c r="E271" s="113"/>
      <c r="F271" s="77">
        <v>5</v>
      </c>
      <c r="G271" s="141"/>
      <c r="H271" s="71"/>
      <c r="I271" s="336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O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38"/>
      <c r="BZ271" s="38"/>
      <c r="CA271" s="38"/>
      <c r="CB271" s="38"/>
      <c r="CC271" s="38"/>
      <c r="CD271" s="38"/>
      <c r="CE271" s="38"/>
      <c r="CF271" s="38"/>
      <c r="CG271" s="38"/>
      <c r="CH271" s="38"/>
      <c r="CI271" s="38"/>
      <c r="CJ271" s="38"/>
      <c r="CK271" s="38"/>
      <c r="CL271" s="38"/>
      <c r="CM271" s="38"/>
      <c r="CN271" s="38"/>
      <c r="CO271" s="38"/>
    </row>
    <row r="272" spans="1:93" s="3" customFormat="1" ht="27" customHeight="1">
      <c r="A272" s="111"/>
      <c r="B272" s="113"/>
      <c r="C272" s="113"/>
      <c r="D272" s="76" t="s">
        <v>145</v>
      </c>
      <c r="E272" s="113"/>
      <c r="F272" s="77"/>
      <c r="G272" s="141"/>
      <c r="H272" s="71"/>
      <c r="I272" s="336"/>
      <c r="J272" s="38"/>
      <c r="K272" s="38"/>
      <c r="L272" s="206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O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38"/>
      <c r="BZ272" s="38"/>
      <c r="CA272" s="38"/>
      <c r="CB272" s="38"/>
      <c r="CC272" s="38"/>
      <c r="CD272" s="38"/>
      <c r="CE272" s="38"/>
      <c r="CF272" s="38"/>
      <c r="CG272" s="38"/>
      <c r="CH272" s="38"/>
      <c r="CI272" s="38"/>
      <c r="CJ272" s="38"/>
      <c r="CK272" s="38"/>
      <c r="CL272" s="38"/>
      <c r="CM272" s="38"/>
      <c r="CN272" s="38"/>
      <c r="CO272" s="38"/>
    </row>
    <row r="273" spans="1:144" s="8" customFormat="1" ht="13.5" customHeight="1">
      <c r="A273" s="74"/>
      <c r="B273" s="75"/>
      <c r="C273" s="75" t="s">
        <v>114</v>
      </c>
      <c r="D273" s="75" t="s">
        <v>68</v>
      </c>
      <c r="E273" s="75"/>
      <c r="F273" s="156"/>
      <c r="G273" s="78"/>
      <c r="H273" s="78">
        <f>SUM(H274,H278:H292)</f>
        <v>0</v>
      </c>
      <c r="I273" s="109"/>
      <c r="J273" s="276"/>
      <c r="K273" s="203"/>
      <c r="L273" s="203"/>
      <c r="M273" s="203"/>
      <c r="N273" s="203"/>
      <c r="O273" s="203"/>
      <c r="P273" s="203"/>
      <c r="Q273" s="203"/>
      <c r="R273" s="203"/>
      <c r="S273" s="203"/>
      <c r="T273" s="203"/>
      <c r="U273" s="203"/>
      <c r="V273" s="203"/>
      <c r="W273" s="203"/>
      <c r="X273" s="203"/>
      <c r="Y273" s="203"/>
      <c r="Z273" s="203"/>
      <c r="AA273" s="203"/>
      <c r="AB273" s="203"/>
      <c r="AC273" s="203"/>
      <c r="AD273" s="203"/>
      <c r="AE273" s="203"/>
      <c r="AF273" s="73"/>
      <c r="AG273" s="73"/>
      <c r="AH273" s="73"/>
      <c r="AI273" s="73"/>
      <c r="AJ273" s="73"/>
      <c r="AK273" s="73"/>
      <c r="AL273" s="73"/>
      <c r="AM273" s="73"/>
      <c r="AN273" s="73"/>
      <c r="AO273" s="73"/>
      <c r="AP273" s="73"/>
      <c r="AQ273" s="73"/>
      <c r="AR273" s="73"/>
      <c r="AS273" s="73"/>
      <c r="AT273" s="73"/>
      <c r="AU273" s="73"/>
      <c r="AV273" s="73"/>
      <c r="AW273" s="73"/>
      <c r="AX273" s="73"/>
      <c r="AY273" s="73"/>
      <c r="AZ273" s="73"/>
      <c r="BA273" s="73"/>
      <c r="BB273" s="73"/>
      <c r="BC273" s="73"/>
      <c r="BD273" s="73"/>
      <c r="BE273" s="73"/>
      <c r="BF273" s="73"/>
      <c r="BG273" s="73"/>
      <c r="BH273" s="73"/>
      <c r="BI273" s="73"/>
      <c r="BJ273" s="73"/>
      <c r="BK273" s="73"/>
      <c r="BL273" s="73"/>
      <c r="BM273" s="73"/>
      <c r="BN273" s="73"/>
      <c r="BO273" s="73"/>
      <c r="BP273" s="73"/>
      <c r="BQ273" s="73"/>
      <c r="BR273" s="73"/>
      <c r="BS273" s="73"/>
      <c r="BT273" s="73"/>
      <c r="BU273" s="73"/>
      <c r="BV273" s="73"/>
      <c r="BW273" s="73"/>
      <c r="BX273" s="73"/>
      <c r="BY273" s="73"/>
      <c r="BZ273" s="73"/>
      <c r="CA273" s="73"/>
      <c r="CB273" s="73"/>
      <c r="CC273" s="73"/>
      <c r="CD273" s="73"/>
      <c r="CE273" s="73"/>
      <c r="CF273" s="73"/>
      <c r="CG273" s="73"/>
      <c r="CH273" s="73"/>
      <c r="CI273" s="73"/>
      <c r="CJ273" s="73"/>
      <c r="CK273" s="73"/>
      <c r="CL273" s="73"/>
      <c r="CM273" s="73"/>
      <c r="CN273" s="73"/>
      <c r="CO273" s="73"/>
    </row>
    <row r="274" spans="1:144" s="8" customFormat="1" ht="13.5" customHeight="1">
      <c r="A274" s="67">
        <v>71</v>
      </c>
      <c r="B274" s="69" t="s">
        <v>114</v>
      </c>
      <c r="C274" s="69" t="s">
        <v>115</v>
      </c>
      <c r="D274" s="69" t="s">
        <v>116</v>
      </c>
      <c r="E274" s="69" t="s">
        <v>30</v>
      </c>
      <c r="F274" s="100">
        <f>SUM(F275:F275)</f>
        <v>8.1999999999999993</v>
      </c>
      <c r="G274" s="107">
        <f>SUM(H276:H277)/F274</f>
        <v>0</v>
      </c>
      <c r="H274" s="71">
        <f>F274*G274</f>
        <v>0</v>
      </c>
      <c r="I274" s="101" t="s">
        <v>38</v>
      </c>
      <c r="J274" s="279"/>
      <c r="K274" s="283"/>
      <c r="L274" s="283"/>
      <c r="M274" s="283"/>
      <c r="N274" s="283"/>
      <c r="O274" s="283"/>
      <c r="P274" s="283"/>
      <c r="Q274" s="207"/>
      <c r="R274" s="284"/>
      <c r="S274" s="203"/>
      <c r="T274" s="203"/>
      <c r="U274" s="203"/>
      <c r="V274" s="203"/>
      <c r="W274" s="203"/>
      <c r="X274" s="203"/>
      <c r="Y274" s="203"/>
      <c r="Z274" s="203"/>
      <c r="AA274" s="203"/>
      <c r="AB274" s="203"/>
      <c r="AC274" s="203"/>
      <c r="AD274" s="203"/>
      <c r="AE274" s="203"/>
      <c r="AF274" s="73"/>
      <c r="AG274" s="73"/>
      <c r="AH274" s="73"/>
      <c r="AI274" s="73"/>
      <c r="AJ274" s="73"/>
      <c r="AK274" s="73"/>
      <c r="AL274" s="73"/>
      <c r="AM274" s="73"/>
      <c r="AN274" s="73"/>
      <c r="AO274" s="73"/>
      <c r="AP274" s="73"/>
      <c r="AQ274" s="73"/>
      <c r="AR274" s="73"/>
      <c r="AS274" s="73"/>
      <c r="AT274" s="73"/>
      <c r="AU274" s="73"/>
      <c r="AV274" s="73"/>
      <c r="AW274" s="73"/>
      <c r="AX274" s="73"/>
      <c r="AY274" s="73"/>
      <c r="AZ274" s="73"/>
      <c r="BA274" s="73"/>
      <c r="BB274" s="73"/>
      <c r="BC274" s="73"/>
      <c r="BD274" s="73"/>
      <c r="BE274" s="73"/>
      <c r="BF274" s="73"/>
      <c r="BG274" s="73"/>
      <c r="BH274" s="73"/>
      <c r="BI274" s="73"/>
      <c r="BJ274" s="73"/>
      <c r="BK274" s="73"/>
      <c r="BL274" s="73"/>
      <c r="BM274" s="73"/>
      <c r="BN274" s="73"/>
      <c r="BO274" s="73"/>
      <c r="BP274" s="73"/>
      <c r="BQ274" s="73"/>
      <c r="BR274" s="73"/>
      <c r="BS274" s="73"/>
      <c r="BT274" s="73"/>
      <c r="BU274" s="73"/>
      <c r="BV274" s="73"/>
      <c r="BW274" s="73"/>
      <c r="BX274" s="73"/>
      <c r="BY274" s="73"/>
      <c r="BZ274" s="73"/>
      <c r="CA274" s="73"/>
      <c r="CB274" s="73"/>
      <c r="CC274" s="73"/>
      <c r="CD274" s="73"/>
      <c r="CE274" s="73"/>
      <c r="CF274" s="73"/>
      <c r="CG274" s="73"/>
      <c r="CH274" s="73"/>
      <c r="CI274" s="73"/>
      <c r="CJ274" s="73"/>
      <c r="CK274" s="73"/>
      <c r="CL274" s="73"/>
      <c r="CM274" s="73"/>
      <c r="CN274" s="73"/>
      <c r="CO274" s="73"/>
    </row>
    <row r="275" spans="1:144" s="8" customFormat="1" ht="13.5" customHeight="1">
      <c r="A275" s="67"/>
      <c r="B275" s="68"/>
      <c r="C275" s="69"/>
      <c r="D275" s="76" t="s">
        <v>351</v>
      </c>
      <c r="E275" s="69"/>
      <c r="F275" s="77">
        <f>(1.4+0.6)*2+(1+1.1)*2</f>
        <v>8.1999999999999993</v>
      </c>
      <c r="G275" s="71"/>
      <c r="H275" s="71"/>
      <c r="I275" s="79"/>
      <c r="J275" s="208"/>
      <c r="K275" s="203"/>
      <c r="L275" s="353"/>
      <c r="M275" s="203"/>
      <c r="N275" s="203"/>
      <c r="O275" s="203"/>
      <c r="P275" s="203"/>
      <c r="Q275" s="203"/>
      <c r="R275" s="276"/>
      <c r="S275" s="266"/>
      <c r="T275" s="266"/>
      <c r="U275" s="266"/>
      <c r="V275" s="266"/>
      <c r="W275" s="203"/>
      <c r="X275" s="203"/>
      <c r="Y275" s="203"/>
      <c r="Z275" s="203"/>
      <c r="AA275" s="203"/>
      <c r="AB275" s="203"/>
      <c r="AC275" s="203"/>
      <c r="AD275" s="203"/>
      <c r="AE275" s="203"/>
      <c r="AF275" s="73"/>
      <c r="AG275" s="73"/>
      <c r="AH275" s="73"/>
      <c r="AI275" s="73"/>
      <c r="AJ275" s="73"/>
      <c r="AK275" s="73"/>
      <c r="AL275" s="73"/>
      <c r="AM275" s="73"/>
      <c r="AN275" s="73"/>
      <c r="AO275" s="73"/>
      <c r="AP275" s="73"/>
      <c r="AQ275" s="73"/>
      <c r="AR275" s="73"/>
      <c r="AS275" s="73"/>
      <c r="AT275" s="73"/>
      <c r="AU275" s="73"/>
      <c r="AV275" s="73"/>
      <c r="AW275" s="73"/>
      <c r="AX275" s="73"/>
      <c r="AY275" s="73"/>
      <c r="AZ275" s="73"/>
      <c r="BA275" s="73"/>
      <c r="BB275" s="73"/>
      <c r="BC275" s="73"/>
      <c r="BD275" s="73"/>
      <c r="BE275" s="73"/>
      <c r="BF275" s="73"/>
      <c r="BG275" s="73"/>
      <c r="BH275" s="73"/>
      <c r="BI275" s="73"/>
      <c r="BJ275" s="73"/>
      <c r="BK275" s="73"/>
      <c r="BL275" s="73"/>
      <c r="BM275" s="73"/>
      <c r="BN275" s="73"/>
      <c r="BO275" s="73"/>
      <c r="BP275" s="73"/>
      <c r="BQ275" s="73"/>
      <c r="BR275" s="73"/>
      <c r="BS275" s="73"/>
      <c r="BT275" s="73"/>
      <c r="BU275" s="73"/>
      <c r="BV275" s="73"/>
      <c r="BW275" s="73"/>
      <c r="BX275" s="73"/>
      <c r="BY275" s="73"/>
      <c r="BZ275" s="73"/>
      <c r="CA275" s="73"/>
      <c r="CB275" s="73"/>
      <c r="CC275" s="73"/>
      <c r="CD275" s="73"/>
      <c r="CE275" s="73"/>
      <c r="CF275" s="73"/>
      <c r="CG275" s="73"/>
      <c r="CH275" s="73"/>
      <c r="CI275" s="73"/>
      <c r="CJ275" s="73"/>
      <c r="CK275" s="73"/>
      <c r="CL275" s="73"/>
      <c r="CM275" s="73"/>
      <c r="CN275" s="73"/>
      <c r="CO275" s="73"/>
    </row>
    <row r="276" spans="1:144" s="5" customFormat="1" ht="13.5" customHeight="1">
      <c r="A276" s="243" t="s">
        <v>454</v>
      </c>
      <c r="B276" s="113"/>
      <c r="C276" s="113"/>
      <c r="D276" s="76" t="s">
        <v>117</v>
      </c>
      <c r="E276" s="110" t="s">
        <v>30</v>
      </c>
      <c r="F276" s="244">
        <f>F274</f>
        <v>8.1999999999999993</v>
      </c>
      <c r="G276" s="245"/>
      <c r="H276" s="138">
        <f>F276*G276</f>
        <v>0</v>
      </c>
      <c r="I276" s="109"/>
      <c r="J276" s="353"/>
      <c r="K276" s="203"/>
      <c r="L276" s="353"/>
      <c r="M276" s="203"/>
      <c r="N276" s="203"/>
      <c r="O276" s="203"/>
      <c r="P276" s="203"/>
      <c r="Q276" s="203"/>
      <c r="R276" s="276"/>
      <c r="S276" s="266"/>
      <c r="T276" s="266"/>
      <c r="U276" s="266"/>
      <c r="V276" s="266"/>
      <c r="W276" s="207"/>
      <c r="X276" s="207"/>
      <c r="Y276" s="207"/>
      <c r="Z276" s="207"/>
      <c r="AA276" s="207"/>
      <c r="AB276" s="207"/>
      <c r="AC276" s="207"/>
      <c r="AD276" s="207"/>
      <c r="AE276" s="207"/>
      <c r="AF276" s="108"/>
      <c r="AG276" s="108"/>
      <c r="AH276" s="108"/>
      <c r="AI276" s="108"/>
      <c r="AJ276" s="108"/>
      <c r="AK276" s="108"/>
      <c r="AL276" s="108"/>
      <c r="AM276" s="108"/>
      <c r="AN276" s="108"/>
      <c r="AO276" s="108"/>
      <c r="AP276" s="108"/>
      <c r="AQ276" s="108"/>
      <c r="AR276" s="108"/>
      <c r="AS276" s="108"/>
      <c r="AT276" s="108"/>
      <c r="AU276" s="108"/>
      <c r="AV276" s="108"/>
      <c r="AW276" s="108"/>
      <c r="AX276" s="108"/>
      <c r="AY276" s="108"/>
      <c r="AZ276" s="108"/>
      <c r="BA276" s="108"/>
      <c r="BB276" s="108"/>
      <c r="BC276" s="108"/>
      <c r="BD276" s="108"/>
      <c r="BE276" s="108"/>
      <c r="BF276" s="108"/>
      <c r="BG276" s="108"/>
      <c r="BH276" s="108"/>
      <c r="BI276" s="108"/>
      <c r="BJ276" s="108"/>
      <c r="BK276" s="108"/>
      <c r="BL276" s="108"/>
      <c r="BM276" s="108"/>
      <c r="BN276" s="108"/>
      <c r="BO276" s="108"/>
      <c r="BP276" s="108"/>
      <c r="BQ276" s="108"/>
      <c r="BR276" s="108"/>
      <c r="BS276" s="108"/>
      <c r="BT276" s="108"/>
      <c r="BU276" s="108"/>
      <c r="BV276" s="108"/>
      <c r="BW276" s="108"/>
      <c r="BX276" s="108"/>
      <c r="BY276" s="108"/>
      <c r="BZ276" s="108"/>
      <c r="CA276" s="108"/>
      <c r="CB276" s="108"/>
      <c r="CC276" s="108"/>
      <c r="CD276" s="108"/>
      <c r="CE276" s="108"/>
      <c r="CF276" s="108"/>
      <c r="CG276" s="108"/>
      <c r="CH276" s="108"/>
      <c r="CI276" s="108"/>
      <c r="CJ276" s="108"/>
      <c r="CK276" s="108"/>
      <c r="CL276" s="108"/>
      <c r="CM276" s="108"/>
      <c r="CN276" s="108"/>
      <c r="CO276" s="108"/>
    </row>
    <row r="277" spans="1:144" s="5" customFormat="1" ht="13.5" customHeight="1">
      <c r="A277" s="243" t="s">
        <v>455</v>
      </c>
      <c r="B277" s="113"/>
      <c r="C277" s="113"/>
      <c r="D277" s="76" t="s">
        <v>412</v>
      </c>
      <c r="E277" s="110" t="s">
        <v>30</v>
      </c>
      <c r="F277" s="77">
        <f>(8.2)*1.2</f>
        <v>9.8399999999999981</v>
      </c>
      <c r="G277" s="245"/>
      <c r="H277" s="138">
        <f>F277*G277</f>
        <v>0</v>
      </c>
      <c r="I277" s="109"/>
      <c r="J277" s="353"/>
      <c r="K277" s="203"/>
      <c r="L277" s="353"/>
      <c r="M277" s="203"/>
      <c r="N277" s="203"/>
      <c r="O277" s="203"/>
      <c r="P277" s="203"/>
      <c r="Q277" s="203"/>
      <c r="R277" s="276"/>
      <c r="S277" s="266"/>
      <c r="T277" s="266"/>
      <c r="U277" s="266"/>
      <c r="V277" s="266"/>
      <c r="W277" s="207"/>
      <c r="X277" s="207"/>
      <c r="Y277" s="207"/>
      <c r="Z277" s="207"/>
      <c r="AA277" s="207"/>
      <c r="AB277" s="207"/>
      <c r="AC277" s="207"/>
      <c r="AD277" s="207"/>
      <c r="AE277" s="207"/>
      <c r="AF277" s="108"/>
      <c r="AG277" s="108"/>
      <c r="AH277" s="108"/>
      <c r="AI277" s="108"/>
      <c r="AJ277" s="108"/>
      <c r="AK277" s="108"/>
      <c r="AL277" s="108"/>
      <c r="AM277" s="108"/>
      <c r="AN277" s="108"/>
      <c r="AO277" s="108"/>
      <c r="AP277" s="108"/>
      <c r="AQ277" s="108"/>
      <c r="AR277" s="108"/>
      <c r="AS277" s="108"/>
      <c r="AT277" s="108"/>
      <c r="AU277" s="108"/>
      <c r="AV277" s="108"/>
      <c r="AW277" s="108"/>
      <c r="AX277" s="108"/>
      <c r="AY277" s="108"/>
      <c r="AZ277" s="108"/>
      <c r="BA277" s="108"/>
      <c r="BB277" s="108"/>
      <c r="BC277" s="108"/>
      <c r="BD277" s="108"/>
      <c r="BE277" s="108"/>
      <c r="BF277" s="108"/>
      <c r="BG277" s="108"/>
      <c r="BH277" s="108"/>
      <c r="BI277" s="108"/>
      <c r="BJ277" s="108"/>
      <c r="BK277" s="108"/>
      <c r="BL277" s="108"/>
      <c r="BM277" s="108"/>
      <c r="BN277" s="108"/>
      <c r="BO277" s="108"/>
      <c r="BP277" s="108"/>
      <c r="BQ277" s="108"/>
      <c r="BR277" s="108"/>
      <c r="BS277" s="108"/>
      <c r="BT277" s="108"/>
      <c r="BU277" s="108"/>
      <c r="BV277" s="108"/>
      <c r="BW277" s="108"/>
      <c r="BX277" s="108"/>
      <c r="BY277" s="108"/>
      <c r="BZ277" s="108"/>
      <c r="CA277" s="108"/>
      <c r="CB277" s="108"/>
      <c r="CC277" s="108"/>
      <c r="CD277" s="108"/>
      <c r="CE277" s="108"/>
      <c r="CF277" s="108"/>
      <c r="CG277" s="108"/>
      <c r="CH277" s="108"/>
      <c r="CI277" s="108"/>
      <c r="CJ277" s="108"/>
      <c r="CK277" s="108"/>
      <c r="CL277" s="108"/>
      <c r="CM277" s="108"/>
      <c r="CN277" s="108"/>
      <c r="CO277" s="108"/>
    </row>
    <row r="278" spans="1:144" s="8" customFormat="1" ht="40.5" customHeight="1">
      <c r="A278" s="67"/>
      <c r="B278" s="68"/>
      <c r="C278" s="69"/>
      <c r="D278" s="76" t="s">
        <v>118</v>
      </c>
      <c r="E278" s="69"/>
      <c r="F278" s="241"/>
      <c r="G278" s="71"/>
      <c r="H278" s="71"/>
      <c r="I278" s="79"/>
      <c r="J278" s="276"/>
      <c r="K278" s="203"/>
      <c r="L278" s="203"/>
      <c r="M278" s="203"/>
      <c r="N278" s="203"/>
      <c r="O278" s="203"/>
      <c r="P278" s="203"/>
      <c r="Q278" s="203"/>
      <c r="R278" s="203"/>
      <c r="S278" s="203"/>
      <c r="T278" s="203"/>
      <c r="U278" s="203"/>
      <c r="V278" s="203"/>
      <c r="W278" s="203"/>
      <c r="X278" s="203"/>
      <c r="Y278" s="203"/>
      <c r="Z278" s="203"/>
      <c r="AA278" s="203"/>
      <c r="AB278" s="203"/>
      <c r="AC278" s="203"/>
      <c r="AD278" s="203"/>
      <c r="AE278" s="203"/>
      <c r="AF278" s="73"/>
      <c r="AG278" s="73"/>
      <c r="AH278" s="73"/>
      <c r="AI278" s="73"/>
      <c r="AJ278" s="73"/>
      <c r="AK278" s="73"/>
      <c r="AL278" s="73"/>
      <c r="AM278" s="73"/>
      <c r="AN278" s="73"/>
      <c r="AO278" s="73"/>
      <c r="AP278" s="73"/>
      <c r="AQ278" s="73"/>
      <c r="AR278" s="73"/>
      <c r="AS278" s="73"/>
      <c r="AT278" s="73"/>
      <c r="AU278" s="73"/>
      <c r="AV278" s="73"/>
      <c r="AW278" s="73"/>
      <c r="AX278" s="73"/>
      <c r="AY278" s="73"/>
      <c r="AZ278" s="73"/>
      <c r="BA278" s="73"/>
      <c r="BB278" s="73"/>
      <c r="BC278" s="73"/>
      <c r="BD278" s="73"/>
      <c r="BE278" s="73"/>
      <c r="BF278" s="73"/>
      <c r="BG278" s="73"/>
      <c r="BH278" s="73"/>
      <c r="BI278" s="73"/>
      <c r="BJ278" s="73"/>
      <c r="BK278" s="73"/>
      <c r="BL278" s="73"/>
      <c r="BM278" s="73"/>
      <c r="BN278" s="73"/>
      <c r="BO278" s="73"/>
      <c r="BP278" s="73"/>
      <c r="BQ278" s="73"/>
      <c r="BR278" s="73"/>
      <c r="BS278" s="73"/>
      <c r="BT278" s="73"/>
      <c r="BU278" s="73"/>
      <c r="BV278" s="73"/>
      <c r="BW278" s="73"/>
      <c r="BX278" s="73"/>
      <c r="BY278" s="73"/>
      <c r="BZ278" s="73"/>
      <c r="CA278" s="73"/>
      <c r="CB278" s="73"/>
      <c r="CC278" s="73"/>
      <c r="CD278" s="73"/>
      <c r="CE278" s="73"/>
      <c r="CF278" s="73"/>
      <c r="CG278" s="73"/>
      <c r="CH278" s="73"/>
      <c r="CI278" s="73"/>
      <c r="CJ278" s="73"/>
      <c r="CK278" s="73"/>
      <c r="CL278" s="73"/>
      <c r="CM278" s="73"/>
      <c r="CN278" s="73"/>
      <c r="CO278" s="73"/>
    </row>
    <row r="279" spans="1:144" s="210" customFormat="1" ht="13.5" customHeight="1">
      <c r="A279" s="426">
        <v>72</v>
      </c>
      <c r="B279" s="290" t="s">
        <v>114</v>
      </c>
      <c r="C279" s="290">
        <v>781111011</v>
      </c>
      <c r="D279" s="290" t="s">
        <v>152</v>
      </c>
      <c r="E279" s="290" t="s">
        <v>30</v>
      </c>
      <c r="F279" s="429">
        <f>SUM(F280)</f>
        <v>8.1999999999999993</v>
      </c>
      <c r="G279" s="427"/>
      <c r="H279" s="427">
        <f>F279*G279</f>
        <v>0</v>
      </c>
      <c r="I279" s="428" t="s">
        <v>31</v>
      </c>
      <c r="J279" s="286"/>
      <c r="K279" s="272"/>
      <c r="L279" s="265"/>
      <c r="M279" s="266"/>
      <c r="N279" s="267"/>
      <c r="O279" s="273"/>
      <c r="P279" s="203"/>
      <c r="Q279" s="203"/>
      <c r="R279" s="268"/>
      <c r="S279" s="203"/>
      <c r="T279" s="203"/>
      <c r="U279" s="203"/>
      <c r="V279" s="203"/>
      <c r="W279" s="203"/>
      <c r="X279" s="203"/>
      <c r="Y279" s="203"/>
      <c r="Z279" s="203"/>
      <c r="AA279" s="203"/>
      <c r="AB279" s="203"/>
      <c r="AC279" s="203"/>
      <c r="AD279" s="203"/>
      <c r="AE279" s="203"/>
      <c r="AF279" s="203"/>
      <c r="AG279" s="203"/>
      <c r="AH279" s="203"/>
      <c r="AI279" s="203"/>
      <c r="AJ279" s="203"/>
      <c r="AK279" s="203"/>
      <c r="AL279" s="203"/>
      <c r="AM279" s="203"/>
      <c r="AN279" s="203"/>
      <c r="AO279" s="203"/>
      <c r="AP279" s="203"/>
      <c r="AQ279" s="203"/>
      <c r="AR279" s="203"/>
      <c r="AS279" s="203"/>
      <c r="AT279" s="203"/>
      <c r="AU279" s="203"/>
      <c r="AV279" s="203"/>
      <c r="AW279" s="203"/>
      <c r="AX279" s="203"/>
      <c r="AY279" s="203"/>
      <c r="AZ279" s="203"/>
      <c r="BA279" s="203"/>
      <c r="BB279" s="203"/>
      <c r="BC279" s="203"/>
      <c r="BD279" s="203"/>
      <c r="BE279" s="203"/>
      <c r="BF279" s="203"/>
      <c r="BG279" s="203"/>
      <c r="BH279" s="203"/>
      <c r="BI279" s="203"/>
      <c r="BJ279" s="203"/>
      <c r="BK279" s="203"/>
      <c r="BL279" s="203"/>
      <c r="BM279" s="203"/>
      <c r="BN279" s="203"/>
      <c r="BO279" s="203"/>
      <c r="BP279" s="203"/>
      <c r="BQ279" s="203"/>
      <c r="BR279" s="203"/>
      <c r="BS279" s="203"/>
      <c r="BT279" s="203"/>
      <c r="BU279" s="203"/>
      <c r="BV279" s="203"/>
      <c r="BW279" s="203"/>
      <c r="BX279" s="203"/>
      <c r="BY279" s="203"/>
      <c r="BZ279" s="203"/>
      <c r="CA279" s="203"/>
      <c r="CB279" s="203"/>
      <c r="CC279" s="203"/>
      <c r="CD279" s="203"/>
      <c r="CE279" s="203"/>
      <c r="CF279" s="203"/>
      <c r="CG279" s="203"/>
      <c r="CH279" s="203"/>
      <c r="CI279" s="203"/>
      <c r="CJ279" s="203"/>
      <c r="CK279" s="203"/>
      <c r="CL279" s="203"/>
      <c r="CM279" s="203"/>
      <c r="CN279" s="203"/>
      <c r="CO279" s="203"/>
      <c r="CP279" s="203"/>
      <c r="CQ279" s="203"/>
      <c r="CR279" s="203"/>
      <c r="CS279" s="203"/>
      <c r="CT279" s="203"/>
      <c r="CU279" s="203"/>
      <c r="CV279" s="203"/>
      <c r="CW279" s="203"/>
      <c r="CX279" s="203"/>
      <c r="CY279" s="203"/>
      <c r="CZ279" s="203"/>
      <c r="DA279" s="203"/>
      <c r="DB279" s="203"/>
      <c r="DC279" s="203"/>
      <c r="DD279" s="203"/>
      <c r="DE279" s="203"/>
      <c r="DF279" s="203"/>
      <c r="DG279" s="203"/>
      <c r="DH279" s="203"/>
      <c r="DI279" s="203"/>
      <c r="DJ279" s="203"/>
      <c r="DK279" s="203"/>
      <c r="DL279" s="203"/>
      <c r="DM279" s="203"/>
      <c r="DN279" s="203"/>
      <c r="DO279" s="203"/>
      <c r="DP279" s="203"/>
      <c r="DQ279" s="203"/>
      <c r="DR279" s="203"/>
      <c r="DS279" s="203"/>
      <c r="DT279" s="203"/>
      <c r="DU279" s="203"/>
      <c r="DV279" s="203"/>
      <c r="DW279" s="203"/>
      <c r="DX279" s="203"/>
      <c r="DY279" s="203"/>
      <c r="DZ279" s="203"/>
      <c r="EA279" s="203"/>
      <c r="EB279" s="203"/>
      <c r="EC279" s="203"/>
      <c r="ED279" s="203"/>
      <c r="EE279" s="203"/>
      <c r="EF279" s="203"/>
      <c r="EG279" s="203"/>
      <c r="EH279" s="203"/>
      <c r="EI279" s="203"/>
      <c r="EJ279" s="203"/>
      <c r="EK279" s="203"/>
      <c r="EL279" s="203"/>
      <c r="EM279" s="203"/>
      <c r="EN279" s="203"/>
    </row>
    <row r="280" spans="1:144" s="210" customFormat="1" ht="13.5" customHeight="1">
      <c r="A280" s="426"/>
      <c r="B280" s="290"/>
      <c r="C280" s="290"/>
      <c r="D280" s="291" t="s">
        <v>354</v>
      </c>
      <c r="E280" s="290"/>
      <c r="F280" s="292">
        <f>8.2</f>
        <v>8.1999999999999993</v>
      </c>
      <c r="G280" s="427"/>
      <c r="H280" s="427"/>
      <c r="I280" s="428"/>
      <c r="J280" s="286"/>
      <c r="K280" s="272"/>
      <c r="L280" s="265"/>
      <c r="M280" s="266"/>
      <c r="N280" s="267"/>
      <c r="O280" s="273"/>
      <c r="P280" s="203"/>
      <c r="Q280" s="203"/>
      <c r="R280" s="268"/>
      <c r="S280" s="203"/>
      <c r="T280" s="203"/>
      <c r="U280" s="203"/>
      <c r="V280" s="203"/>
      <c r="W280" s="203"/>
      <c r="X280" s="203"/>
      <c r="Y280" s="203"/>
      <c r="Z280" s="203"/>
      <c r="AA280" s="203"/>
      <c r="AB280" s="203"/>
      <c r="AC280" s="203"/>
      <c r="AD280" s="203"/>
      <c r="AE280" s="203"/>
      <c r="AF280" s="203"/>
      <c r="AG280" s="203"/>
      <c r="AH280" s="203"/>
      <c r="AI280" s="203"/>
      <c r="AJ280" s="203"/>
      <c r="AK280" s="203"/>
      <c r="AL280" s="203"/>
      <c r="AM280" s="203"/>
      <c r="AN280" s="203"/>
      <c r="AO280" s="203"/>
      <c r="AP280" s="203"/>
      <c r="AQ280" s="203"/>
      <c r="AR280" s="203"/>
      <c r="AS280" s="203"/>
      <c r="AT280" s="203"/>
      <c r="AU280" s="203"/>
      <c r="AV280" s="203"/>
      <c r="AW280" s="203"/>
      <c r="AX280" s="203"/>
      <c r="AY280" s="203"/>
      <c r="AZ280" s="203"/>
      <c r="BA280" s="203"/>
      <c r="BB280" s="203"/>
      <c r="BC280" s="203"/>
      <c r="BD280" s="203"/>
      <c r="BE280" s="203"/>
      <c r="BF280" s="203"/>
      <c r="BG280" s="203"/>
      <c r="BH280" s="203"/>
      <c r="BI280" s="203"/>
      <c r="BJ280" s="203"/>
      <c r="BK280" s="203"/>
      <c r="BL280" s="203"/>
      <c r="BM280" s="203"/>
      <c r="BN280" s="203"/>
      <c r="BO280" s="203"/>
      <c r="BP280" s="203"/>
      <c r="BQ280" s="203"/>
      <c r="BR280" s="203"/>
      <c r="BS280" s="203"/>
      <c r="BT280" s="203"/>
      <c r="BU280" s="203"/>
      <c r="BV280" s="203"/>
      <c r="BW280" s="203"/>
      <c r="BX280" s="203"/>
      <c r="BY280" s="203"/>
      <c r="BZ280" s="203"/>
      <c r="CA280" s="203"/>
      <c r="CB280" s="203"/>
      <c r="CC280" s="203"/>
      <c r="CD280" s="203"/>
      <c r="CE280" s="203"/>
      <c r="CF280" s="203"/>
      <c r="CG280" s="203"/>
      <c r="CH280" s="203"/>
      <c r="CI280" s="203"/>
      <c r="CJ280" s="203"/>
      <c r="CK280" s="203"/>
      <c r="CL280" s="203"/>
      <c r="CM280" s="203"/>
      <c r="CN280" s="203"/>
      <c r="CO280" s="203"/>
      <c r="CP280" s="203"/>
      <c r="CQ280" s="203"/>
      <c r="CR280" s="203"/>
      <c r="CS280" s="203"/>
      <c r="CT280" s="203"/>
      <c r="CU280" s="203"/>
      <c r="CV280" s="203"/>
      <c r="CW280" s="203"/>
      <c r="CX280" s="203"/>
      <c r="CY280" s="203"/>
      <c r="CZ280" s="203"/>
      <c r="DA280" s="203"/>
      <c r="DB280" s="203"/>
      <c r="DC280" s="203"/>
      <c r="DD280" s="203"/>
      <c r="DE280" s="203"/>
      <c r="DF280" s="203"/>
      <c r="DG280" s="203"/>
      <c r="DH280" s="203"/>
      <c r="DI280" s="203"/>
      <c r="DJ280" s="203"/>
      <c r="DK280" s="203"/>
      <c r="DL280" s="203"/>
      <c r="DM280" s="203"/>
      <c r="DN280" s="203"/>
      <c r="DO280" s="203"/>
      <c r="DP280" s="203"/>
      <c r="DQ280" s="203"/>
      <c r="DR280" s="203"/>
      <c r="DS280" s="203"/>
      <c r="DT280" s="203"/>
      <c r="DU280" s="203"/>
      <c r="DV280" s="203"/>
      <c r="DW280" s="203"/>
      <c r="DX280" s="203"/>
      <c r="DY280" s="203"/>
      <c r="DZ280" s="203"/>
      <c r="EA280" s="203"/>
      <c r="EB280" s="203"/>
      <c r="EC280" s="203"/>
      <c r="ED280" s="203"/>
      <c r="EE280" s="203"/>
      <c r="EF280" s="203"/>
      <c r="EG280" s="203"/>
      <c r="EH280" s="203"/>
      <c r="EI280" s="203"/>
      <c r="EJ280" s="203"/>
      <c r="EK280" s="203"/>
      <c r="EL280" s="203"/>
      <c r="EM280" s="203"/>
      <c r="EN280" s="203"/>
    </row>
    <row r="281" spans="1:144" s="8" customFormat="1" ht="13.5" customHeight="1">
      <c r="A281" s="67">
        <v>73</v>
      </c>
      <c r="B281" s="69" t="s">
        <v>114</v>
      </c>
      <c r="C281" s="69">
        <v>781121011</v>
      </c>
      <c r="D281" s="69" t="s">
        <v>121</v>
      </c>
      <c r="E281" s="69" t="s">
        <v>30</v>
      </c>
      <c r="F281" s="100">
        <f>F286</f>
        <v>8.1999999999999993</v>
      </c>
      <c r="G281" s="71"/>
      <c r="H281" s="71">
        <f>F281*G281</f>
        <v>0</v>
      </c>
      <c r="I281" s="101" t="s">
        <v>31</v>
      </c>
      <c r="J281" s="286"/>
      <c r="K281" s="272"/>
      <c r="L281" s="265"/>
      <c r="M281" s="266"/>
      <c r="N281" s="267"/>
      <c r="O281" s="273"/>
      <c r="P281" s="203"/>
      <c r="Q281" s="203"/>
      <c r="R281" s="268"/>
      <c r="S281" s="203"/>
      <c r="T281" s="203"/>
      <c r="U281" s="203"/>
      <c r="V281" s="203"/>
      <c r="W281" s="203"/>
      <c r="X281" s="203"/>
      <c r="Y281" s="203"/>
      <c r="Z281" s="203"/>
      <c r="AA281" s="203"/>
      <c r="AB281" s="203"/>
      <c r="AC281" s="203"/>
      <c r="AD281" s="203"/>
      <c r="AE281" s="203"/>
      <c r="AF281" s="73"/>
      <c r="AG281" s="73"/>
      <c r="AH281" s="73"/>
      <c r="AI281" s="73"/>
      <c r="AJ281" s="73"/>
      <c r="AK281" s="73"/>
      <c r="AL281" s="73"/>
      <c r="AM281" s="73"/>
      <c r="AN281" s="73"/>
      <c r="AO281" s="73"/>
      <c r="AP281" s="73"/>
      <c r="AQ281" s="73"/>
      <c r="AR281" s="73"/>
      <c r="AS281" s="73"/>
      <c r="AT281" s="73"/>
      <c r="AU281" s="73"/>
      <c r="AV281" s="73"/>
      <c r="AW281" s="73"/>
      <c r="AX281" s="73"/>
      <c r="AY281" s="73"/>
      <c r="AZ281" s="73"/>
      <c r="BA281" s="73"/>
      <c r="BB281" s="73"/>
      <c r="BC281" s="73"/>
      <c r="BD281" s="73"/>
      <c r="BE281" s="73"/>
      <c r="BF281" s="73"/>
      <c r="BG281" s="73"/>
      <c r="BH281" s="73"/>
      <c r="BI281" s="73"/>
      <c r="BJ281" s="73"/>
      <c r="BK281" s="73"/>
      <c r="BL281" s="73"/>
      <c r="BM281" s="73"/>
      <c r="BN281" s="73"/>
      <c r="BO281" s="73"/>
      <c r="BP281" s="73"/>
      <c r="BQ281" s="73"/>
      <c r="BR281" s="73"/>
      <c r="BS281" s="73"/>
      <c r="BT281" s="73"/>
      <c r="BU281" s="73"/>
      <c r="BV281" s="73"/>
      <c r="BW281" s="73"/>
      <c r="BX281" s="73"/>
      <c r="BY281" s="73"/>
      <c r="BZ281" s="73"/>
      <c r="CA281" s="73"/>
      <c r="CB281" s="73"/>
      <c r="CC281" s="73"/>
      <c r="CD281" s="73"/>
      <c r="CE281" s="73"/>
      <c r="CF281" s="73"/>
      <c r="CG281" s="73"/>
      <c r="CH281" s="73"/>
      <c r="CI281" s="73"/>
      <c r="CJ281" s="73"/>
      <c r="CK281" s="73"/>
      <c r="CL281" s="73"/>
      <c r="CM281" s="73"/>
      <c r="CN281" s="73"/>
      <c r="CO281" s="73"/>
    </row>
    <row r="282" spans="1:144" s="8" customFormat="1" ht="13.5" customHeight="1">
      <c r="A282" s="67">
        <v>74</v>
      </c>
      <c r="B282" s="69" t="s">
        <v>114</v>
      </c>
      <c r="C282" s="69">
        <v>781131112</v>
      </c>
      <c r="D282" s="69" t="s">
        <v>119</v>
      </c>
      <c r="E282" s="69" t="s">
        <v>30</v>
      </c>
      <c r="F282" s="100">
        <f>SUM(F283)</f>
        <v>8.1999999999999993</v>
      </c>
      <c r="G282" s="71"/>
      <c r="H282" s="71">
        <f>F282*G282</f>
        <v>0</v>
      </c>
      <c r="I282" s="101" t="s">
        <v>31</v>
      </c>
      <c r="J282" s="286"/>
      <c r="K282" s="272"/>
      <c r="L282" s="265"/>
      <c r="M282" s="266"/>
      <c r="N282" s="267"/>
      <c r="O282" s="273"/>
      <c r="P282" s="203"/>
      <c r="Q282" s="203"/>
      <c r="R282" s="268"/>
      <c r="S282" s="203"/>
      <c r="T282" s="203"/>
      <c r="U282" s="203"/>
      <c r="V282" s="203"/>
      <c r="W282" s="203"/>
      <c r="X282" s="203"/>
      <c r="Y282" s="203"/>
      <c r="Z282" s="203"/>
      <c r="AA282" s="203"/>
      <c r="AB282" s="203"/>
      <c r="AC282" s="203"/>
      <c r="AD282" s="203"/>
      <c r="AE282" s="203"/>
      <c r="AF282" s="73"/>
      <c r="AG282" s="73"/>
      <c r="AH282" s="73"/>
      <c r="AI282" s="73"/>
      <c r="AJ282" s="73"/>
      <c r="AK282" s="73"/>
      <c r="AL282" s="73"/>
      <c r="AM282" s="73"/>
      <c r="AN282" s="73"/>
      <c r="AO282" s="73"/>
      <c r="AP282" s="73"/>
      <c r="AQ282" s="73"/>
      <c r="AR282" s="73"/>
      <c r="AS282" s="73"/>
      <c r="AT282" s="73"/>
      <c r="AU282" s="73"/>
      <c r="AV282" s="73"/>
      <c r="AW282" s="73"/>
      <c r="AX282" s="73"/>
      <c r="AY282" s="73"/>
      <c r="AZ282" s="73"/>
      <c r="BA282" s="73"/>
      <c r="BB282" s="73"/>
      <c r="BC282" s="73"/>
      <c r="BD282" s="73"/>
      <c r="BE282" s="73"/>
      <c r="BF282" s="73"/>
      <c r="BG282" s="73"/>
      <c r="BH282" s="73"/>
      <c r="BI282" s="73"/>
      <c r="BJ282" s="73"/>
      <c r="BK282" s="73"/>
      <c r="BL282" s="73"/>
      <c r="BM282" s="73"/>
      <c r="BN282" s="73"/>
      <c r="BO282" s="73"/>
      <c r="BP282" s="73"/>
      <c r="BQ282" s="73"/>
      <c r="BR282" s="73"/>
      <c r="BS282" s="73"/>
      <c r="BT282" s="73"/>
      <c r="BU282" s="73"/>
      <c r="BV282" s="73"/>
      <c r="BW282" s="73"/>
      <c r="BX282" s="73"/>
      <c r="BY282" s="73"/>
      <c r="BZ282" s="73"/>
      <c r="CA282" s="73"/>
      <c r="CB282" s="73"/>
      <c r="CC282" s="73"/>
      <c r="CD282" s="73"/>
      <c r="CE282" s="73"/>
      <c r="CF282" s="73"/>
      <c r="CG282" s="73"/>
      <c r="CH282" s="73"/>
      <c r="CI282" s="73"/>
      <c r="CJ282" s="73"/>
      <c r="CK282" s="73"/>
      <c r="CL282" s="73"/>
      <c r="CM282" s="73"/>
      <c r="CN282" s="73"/>
      <c r="CO282" s="73"/>
    </row>
    <row r="283" spans="1:144" s="8" customFormat="1" ht="13.5" customHeight="1">
      <c r="A283" s="111"/>
      <c r="B283" s="113"/>
      <c r="C283" s="113"/>
      <c r="D283" s="76" t="s">
        <v>352</v>
      </c>
      <c r="E283" s="113"/>
      <c r="F283" s="77">
        <f>(8.2)</f>
        <v>8.1999999999999993</v>
      </c>
      <c r="G283" s="141"/>
      <c r="H283" s="71"/>
      <c r="I283" s="109"/>
      <c r="J283" s="203"/>
      <c r="K283" s="203"/>
      <c r="L283" s="203"/>
      <c r="M283" s="203"/>
      <c r="N283" s="203"/>
      <c r="O283" s="203"/>
      <c r="P283" s="203"/>
      <c r="Q283" s="203"/>
      <c r="R283" s="203"/>
      <c r="S283" s="203"/>
      <c r="T283" s="203"/>
      <c r="U283" s="203"/>
      <c r="V283" s="203"/>
      <c r="W283" s="203"/>
      <c r="X283" s="203"/>
      <c r="Y283" s="203"/>
      <c r="Z283" s="203"/>
      <c r="AA283" s="203"/>
      <c r="AB283" s="203"/>
      <c r="AC283" s="203"/>
      <c r="AD283" s="203"/>
      <c r="AE283" s="203"/>
      <c r="AF283" s="73"/>
      <c r="AG283" s="73"/>
      <c r="AH283" s="73"/>
      <c r="AI283" s="73"/>
      <c r="AJ283" s="73"/>
      <c r="AK283" s="73"/>
      <c r="AL283" s="73"/>
      <c r="AM283" s="73"/>
      <c r="AN283" s="73"/>
      <c r="AO283" s="73"/>
      <c r="AP283" s="73"/>
      <c r="AQ283" s="73"/>
      <c r="AR283" s="73"/>
      <c r="AS283" s="73"/>
      <c r="AT283" s="73"/>
      <c r="AU283" s="73"/>
      <c r="AV283" s="73"/>
      <c r="AW283" s="73"/>
      <c r="AX283" s="73"/>
      <c r="AY283" s="73"/>
      <c r="AZ283" s="73"/>
      <c r="BA283" s="73"/>
      <c r="BB283" s="73"/>
      <c r="BC283" s="73"/>
      <c r="BD283" s="73"/>
      <c r="BE283" s="73"/>
      <c r="BF283" s="73"/>
      <c r="BG283" s="73"/>
      <c r="BH283" s="73"/>
      <c r="BI283" s="73"/>
      <c r="BJ283" s="73"/>
      <c r="BK283" s="73"/>
      <c r="BL283" s="73"/>
      <c r="BM283" s="73"/>
      <c r="BN283" s="73"/>
      <c r="BO283" s="73"/>
      <c r="BP283" s="73"/>
      <c r="BQ283" s="73"/>
      <c r="BR283" s="73"/>
      <c r="BS283" s="73"/>
      <c r="BT283" s="73"/>
      <c r="BU283" s="73"/>
      <c r="BV283" s="73"/>
      <c r="BW283" s="73"/>
      <c r="BX283" s="73"/>
      <c r="BY283" s="73"/>
      <c r="BZ283" s="73"/>
      <c r="CA283" s="73"/>
      <c r="CB283" s="73"/>
      <c r="CC283" s="73"/>
      <c r="CD283" s="73"/>
      <c r="CE283" s="73"/>
      <c r="CF283" s="73"/>
      <c r="CG283" s="73"/>
      <c r="CH283" s="73"/>
      <c r="CI283" s="73"/>
      <c r="CJ283" s="73"/>
      <c r="CK283" s="73"/>
      <c r="CL283" s="73"/>
      <c r="CM283" s="73"/>
      <c r="CN283" s="73"/>
      <c r="CO283" s="73"/>
    </row>
    <row r="284" spans="1:144" s="8" customFormat="1" ht="13.5" customHeight="1">
      <c r="A284" s="67">
        <v>75</v>
      </c>
      <c r="B284" s="69" t="s">
        <v>114</v>
      </c>
      <c r="C284" s="69">
        <v>781477111</v>
      </c>
      <c r="D284" s="69" t="s">
        <v>310</v>
      </c>
      <c r="E284" s="69" t="s">
        <v>30</v>
      </c>
      <c r="F284" s="100">
        <f>SUM(F285)</f>
        <v>8.1999999999999993</v>
      </c>
      <c r="G284" s="71"/>
      <c r="H284" s="71">
        <f>F284*G284</f>
        <v>0</v>
      </c>
      <c r="I284" s="101" t="s">
        <v>31</v>
      </c>
      <c r="J284" s="286"/>
      <c r="K284" s="272"/>
      <c r="L284" s="265"/>
      <c r="M284" s="266"/>
      <c r="N284" s="267"/>
      <c r="O284" s="273"/>
      <c r="P284" s="203"/>
      <c r="Q284" s="203"/>
      <c r="R284" s="268"/>
      <c r="S284" s="203"/>
      <c r="T284" s="203"/>
      <c r="U284" s="203"/>
      <c r="V284" s="203"/>
      <c r="W284" s="203"/>
      <c r="X284" s="203"/>
      <c r="Y284" s="203"/>
      <c r="Z284" s="203"/>
      <c r="AA284" s="203"/>
      <c r="AB284" s="203"/>
      <c r="AC284" s="203"/>
      <c r="AD284" s="203"/>
      <c r="AE284" s="203"/>
      <c r="AF284" s="73"/>
      <c r="AG284" s="73"/>
      <c r="AH284" s="73"/>
      <c r="AI284" s="73"/>
      <c r="AJ284" s="73"/>
      <c r="AK284" s="73"/>
      <c r="AL284" s="73"/>
      <c r="AM284" s="73"/>
      <c r="AN284" s="73"/>
      <c r="AO284" s="73"/>
      <c r="AP284" s="73"/>
      <c r="AQ284" s="73"/>
      <c r="AR284" s="73"/>
      <c r="AS284" s="73"/>
      <c r="AT284" s="73"/>
      <c r="AU284" s="73"/>
      <c r="AV284" s="73"/>
      <c r="AW284" s="73"/>
      <c r="AX284" s="73"/>
      <c r="AY284" s="73"/>
      <c r="AZ284" s="73"/>
      <c r="BA284" s="73"/>
      <c r="BB284" s="73"/>
      <c r="BC284" s="73"/>
      <c r="BD284" s="73"/>
      <c r="BE284" s="73"/>
      <c r="BF284" s="73"/>
      <c r="BG284" s="73"/>
      <c r="BH284" s="73"/>
      <c r="BI284" s="73"/>
      <c r="BJ284" s="73"/>
      <c r="BK284" s="73"/>
      <c r="BL284" s="73"/>
      <c r="BM284" s="73"/>
      <c r="BN284" s="73"/>
      <c r="BO284" s="73"/>
      <c r="BP284" s="73"/>
      <c r="BQ284" s="73"/>
      <c r="BR284" s="73"/>
      <c r="BS284" s="73"/>
      <c r="BT284" s="73"/>
      <c r="BU284" s="73"/>
      <c r="BV284" s="73"/>
      <c r="BW284" s="73"/>
      <c r="BX284" s="73"/>
      <c r="BY284" s="73"/>
      <c r="BZ284" s="73"/>
      <c r="CA284" s="73"/>
      <c r="CB284" s="73"/>
      <c r="CC284" s="73"/>
      <c r="CD284" s="73"/>
      <c r="CE284" s="73"/>
      <c r="CF284" s="73"/>
      <c r="CG284" s="73"/>
      <c r="CH284" s="73"/>
      <c r="CI284" s="73"/>
      <c r="CJ284" s="73"/>
      <c r="CK284" s="73"/>
      <c r="CL284" s="73"/>
      <c r="CM284" s="73"/>
      <c r="CN284" s="73"/>
      <c r="CO284" s="73"/>
    </row>
    <row r="285" spans="1:144" s="8" customFormat="1" ht="13.5" customHeight="1">
      <c r="A285" s="111"/>
      <c r="B285" s="113"/>
      <c r="C285" s="113"/>
      <c r="D285" s="76" t="s">
        <v>353</v>
      </c>
      <c r="E285" s="113"/>
      <c r="F285" s="77">
        <f>4+4.2</f>
        <v>8.1999999999999993</v>
      </c>
      <c r="G285" s="141"/>
      <c r="H285" s="71"/>
      <c r="I285" s="109"/>
      <c r="J285" s="203"/>
      <c r="K285" s="203"/>
      <c r="L285" s="203"/>
      <c r="M285" s="203"/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  <c r="X285" s="203"/>
      <c r="Y285" s="203"/>
      <c r="Z285" s="203"/>
      <c r="AA285" s="203"/>
      <c r="AB285" s="203"/>
      <c r="AC285" s="203"/>
      <c r="AD285" s="203"/>
      <c r="AE285" s="203"/>
      <c r="AF285" s="73"/>
      <c r="AG285" s="73"/>
      <c r="AH285" s="73"/>
      <c r="AI285" s="73"/>
      <c r="AJ285" s="73"/>
      <c r="AK285" s="73"/>
      <c r="AL285" s="73"/>
      <c r="AM285" s="73"/>
      <c r="AN285" s="73"/>
      <c r="AO285" s="73"/>
      <c r="AP285" s="73"/>
      <c r="AQ285" s="73"/>
      <c r="AR285" s="73"/>
      <c r="AS285" s="73"/>
      <c r="AT285" s="73"/>
      <c r="AU285" s="73"/>
      <c r="AV285" s="73"/>
      <c r="AW285" s="73"/>
      <c r="AX285" s="73"/>
      <c r="AY285" s="73"/>
      <c r="AZ285" s="73"/>
      <c r="BA285" s="73"/>
      <c r="BB285" s="73"/>
      <c r="BC285" s="73"/>
      <c r="BD285" s="73"/>
      <c r="BE285" s="73"/>
      <c r="BF285" s="73"/>
      <c r="BG285" s="73"/>
      <c r="BH285" s="73"/>
      <c r="BI285" s="73"/>
      <c r="BJ285" s="73"/>
      <c r="BK285" s="73"/>
      <c r="BL285" s="73"/>
      <c r="BM285" s="73"/>
      <c r="BN285" s="73"/>
      <c r="BO285" s="73"/>
      <c r="BP285" s="73"/>
      <c r="BQ285" s="73"/>
      <c r="BR285" s="73"/>
      <c r="BS285" s="73"/>
      <c r="BT285" s="73"/>
      <c r="BU285" s="73"/>
      <c r="BV285" s="73"/>
      <c r="BW285" s="73"/>
      <c r="BX285" s="73"/>
      <c r="BY285" s="73"/>
      <c r="BZ285" s="73"/>
      <c r="CA285" s="73"/>
      <c r="CB285" s="73"/>
      <c r="CC285" s="73"/>
      <c r="CD285" s="73"/>
      <c r="CE285" s="73"/>
      <c r="CF285" s="73"/>
      <c r="CG285" s="73"/>
      <c r="CH285" s="73"/>
      <c r="CI285" s="73"/>
      <c r="CJ285" s="73"/>
      <c r="CK285" s="73"/>
      <c r="CL285" s="73"/>
      <c r="CM285" s="73"/>
      <c r="CN285" s="73"/>
      <c r="CO285" s="73"/>
    </row>
    <row r="286" spans="1:144" s="8" customFormat="1" ht="27" customHeight="1">
      <c r="A286" s="67">
        <v>76</v>
      </c>
      <c r="B286" s="69" t="s">
        <v>114</v>
      </c>
      <c r="C286" s="69">
        <v>781477114</v>
      </c>
      <c r="D286" s="69" t="s">
        <v>120</v>
      </c>
      <c r="E286" s="69" t="s">
        <v>30</v>
      </c>
      <c r="F286" s="100">
        <f>F274</f>
        <v>8.1999999999999993</v>
      </c>
      <c r="G286" s="71"/>
      <c r="H286" s="71">
        <f>F286*G286</f>
        <v>0</v>
      </c>
      <c r="I286" s="101" t="s">
        <v>31</v>
      </c>
      <c r="J286" s="286"/>
      <c r="K286" s="272"/>
      <c r="L286" s="265"/>
      <c r="M286" s="266"/>
      <c r="N286" s="267"/>
      <c r="O286" s="273"/>
      <c r="P286" s="203"/>
      <c r="Q286" s="203"/>
      <c r="R286" s="268"/>
      <c r="S286" s="203"/>
      <c r="T286" s="203"/>
      <c r="U286" s="203"/>
      <c r="V286" s="203"/>
      <c r="W286" s="203"/>
      <c r="X286" s="203"/>
      <c r="Y286" s="203"/>
      <c r="Z286" s="203"/>
      <c r="AA286" s="203"/>
      <c r="AB286" s="203"/>
      <c r="AC286" s="203"/>
      <c r="AD286" s="203"/>
      <c r="AE286" s="203"/>
      <c r="AF286" s="73"/>
      <c r="AG286" s="73"/>
      <c r="AH286" s="73"/>
      <c r="AI286" s="73"/>
      <c r="AJ286" s="73"/>
      <c r="AK286" s="73"/>
      <c r="AL286" s="73"/>
      <c r="AM286" s="73"/>
      <c r="AN286" s="73"/>
      <c r="AO286" s="73"/>
      <c r="AP286" s="73"/>
      <c r="AQ286" s="73"/>
      <c r="AR286" s="73"/>
      <c r="AS286" s="73"/>
      <c r="AT286" s="73"/>
      <c r="AU286" s="73"/>
      <c r="AV286" s="73"/>
      <c r="AW286" s="73"/>
      <c r="AX286" s="73"/>
      <c r="AY286" s="73"/>
      <c r="AZ286" s="73"/>
      <c r="BA286" s="73"/>
      <c r="BB286" s="73"/>
      <c r="BC286" s="73"/>
      <c r="BD286" s="73"/>
      <c r="BE286" s="73"/>
      <c r="BF286" s="73"/>
      <c r="BG286" s="73"/>
      <c r="BH286" s="73"/>
      <c r="BI286" s="73"/>
      <c r="BJ286" s="73"/>
      <c r="BK286" s="73"/>
      <c r="BL286" s="73"/>
      <c r="BM286" s="73"/>
      <c r="BN286" s="73"/>
      <c r="BO286" s="73"/>
      <c r="BP286" s="73"/>
      <c r="BQ286" s="73"/>
      <c r="BR286" s="73"/>
      <c r="BS286" s="73"/>
      <c r="BT286" s="73"/>
      <c r="BU286" s="73"/>
      <c r="BV286" s="73"/>
      <c r="BW286" s="73"/>
      <c r="BX286" s="73"/>
      <c r="BY286" s="73"/>
      <c r="BZ286" s="73"/>
      <c r="CA286" s="73"/>
      <c r="CB286" s="73"/>
      <c r="CC286" s="73"/>
      <c r="CD286" s="73"/>
      <c r="CE286" s="73"/>
      <c r="CF286" s="73"/>
      <c r="CG286" s="73"/>
      <c r="CH286" s="73"/>
      <c r="CI286" s="73"/>
      <c r="CJ286" s="73"/>
      <c r="CK286" s="73"/>
      <c r="CL286" s="73"/>
      <c r="CM286" s="73"/>
      <c r="CN286" s="73"/>
      <c r="CO286" s="73"/>
    </row>
    <row r="287" spans="1:144" s="210" customFormat="1" ht="13.5" customHeight="1">
      <c r="A287" s="426">
        <v>77</v>
      </c>
      <c r="B287" s="290" t="s">
        <v>114</v>
      </c>
      <c r="C287" s="290">
        <v>781151031</v>
      </c>
      <c r="D287" s="290" t="s">
        <v>153</v>
      </c>
      <c r="E287" s="290" t="s">
        <v>30</v>
      </c>
      <c r="F287" s="429">
        <f>SUM(F288)</f>
        <v>8.1999999999999993</v>
      </c>
      <c r="G287" s="427"/>
      <c r="H287" s="427">
        <f>F287*G287</f>
        <v>0</v>
      </c>
      <c r="I287" s="428" t="s">
        <v>31</v>
      </c>
      <c r="J287" s="286"/>
      <c r="K287" s="272"/>
      <c r="L287" s="265"/>
      <c r="M287" s="266"/>
      <c r="N287" s="267"/>
      <c r="O287" s="273"/>
      <c r="P287" s="203"/>
      <c r="Q287" s="203"/>
      <c r="R287" s="268"/>
      <c r="S287" s="203"/>
      <c r="T287" s="203"/>
      <c r="U287" s="203"/>
      <c r="V287" s="203"/>
      <c r="W287" s="203"/>
      <c r="X287" s="203"/>
      <c r="Y287" s="203"/>
      <c r="Z287" s="203"/>
      <c r="AA287" s="203"/>
      <c r="AB287" s="203"/>
      <c r="AC287" s="203"/>
      <c r="AD287" s="203"/>
      <c r="AE287" s="203"/>
      <c r="AF287" s="203"/>
      <c r="AG287" s="203"/>
      <c r="AH287" s="203"/>
      <c r="AI287" s="203"/>
      <c r="AJ287" s="203"/>
      <c r="AK287" s="203"/>
      <c r="AL287" s="203"/>
      <c r="AM287" s="203"/>
      <c r="AN287" s="203"/>
      <c r="AO287" s="203"/>
      <c r="AP287" s="203"/>
      <c r="AQ287" s="203"/>
      <c r="AR287" s="203"/>
      <c r="AS287" s="203"/>
      <c r="AT287" s="203"/>
      <c r="AU287" s="203"/>
      <c r="AV287" s="203"/>
      <c r="AW287" s="203"/>
      <c r="AX287" s="203"/>
      <c r="AY287" s="203"/>
      <c r="AZ287" s="203"/>
      <c r="BA287" s="203"/>
      <c r="BB287" s="203"/>
      <c r="BC287" s="203"/>
      <c r="BD287" s="203"/>
      <c r="BE287" s="203"/>
      <c r="BF287" s="203"/>
      <c r="BG287" s="203"/>
      <c r="BH287" s="203"/>
      <c r="BI287" s="203"/>
      <c r="BJ287" s="203"/>
      <c r="BK287" s="203"/>
      <c r="BL287" s="203"/>
      <c r="BM287" s="203"/>
      <c r="BN287" s="203"/>
      <c r="BO287" s="203"/>
      <c r="BP287" s="203"/>
      <c r="BQ287" s="203"/>
      <c r="BR287" s="203"/>
      <c r="BS287" s="203"/>
      <c r="BT287" s="203"/>
      <c r="BU287" s="203"/>
      <c r="BV287" s="203"/>
      <c r="BW287" s="203"/>
      <c r="BX287" s="203"/>
      <c r="BY287" s="203"/>
      <c r="BZ287" s="203"/>
      <c r="CA287" s="203"/>
      <c r="CB287" s="203"/>
      <c r="CC287" s="203"/>
      <c r="CD287" s="203"/>
      <c r="CE287" s="203"/>
      <c r="CF287" s="203"/>
      <c r="CG287" s="203"/>
      <c r="CH287" s="203"/>
      <c r="CI287" s="203"/>
      <c r="CJ287" s="203"/>
      <c r="CK287" s="203"/>
      <c r="CL287" s="203"/>
      <c r="CM287" s="203"/>
      <c r="CN287" s="203"/>
      <c r="CO287" s="203"/>
      <c r="CP287" s="203"/>
      <c r="CQ287" s="203"/>
      <c r="CR287" s="203"/>
      <c r="CS287" s="203"/>
      <c r="CT287" s="203"/>
      <c r="CU287" s="203"/>
      <c r="CV287" s="203"/>
      <c r="CW287" s="203"/>
      <c r="CX287" s="203"/>
      <c r="CY287" s="203"/>
      <c r="CZ287" s="203"/>
      <c r="DA287" s="203"/>
      <c r="DB287" s="203"/>
      <c r="DC287" s="203"/>
      <c r="DD287" s="203"/>
      <c r="DE287" s="203"/>
      <c r="DF287" s="203"/>
      <c r="DG287" s="203"/>
      <c r="DH287" s="203"/>
      <c r="DI287" s="203"/>
      <c r="DJ287" s="203"/>
      <c r="DK287" s="203"/>
      <c r="DL287" s="203"/>
      <c r="DM287" s="203"/>
      <c r="DN287" s="203"/>
      <c r="DO287" s="203"/>
      <c r="DP287" s="203"/>
      <c r="DQ287" s="203"/>
      <c r="DR287" s="203"/>
      <c r="DS287" s="203"/>
      <c r="DT287" s="203"/>
      <c r="DU287" s="203"/>
      <c r="DV287" s="203"/>
      <c r="DW287" s="203"/>
      <c r="DX287" s="203"/>
      <c r="DY287" s="203"/>
      <c r="DZ287" s="203"/>
      <c r="EA287" s="203"/>
      <c r="EB287" s="203"/>
      <c r="EC287" s="203"/>
      <c r="ED287" s="203"/>
      <c r="EE287" s="203"/>
      <c r="EF287" s="203"/>
      <c r="EG287" s="203"/>
      <c r="EH287" s="203"/>
      <c r="EI287" s="203"/>
      <c r="EJ287" s="203"/>
      <c r="EK287" s="203"/>
      <c r="EL287" s="203"/>
      <c r="EM287" s="203"/>
      <c r="EN287" s="203"/>
    </row>
    <row r="288" spans="1:144" s="210" customFormat="1" ht="13.5" customHeight="1">
      <c r="A288" s="426"/>
      <c r="B288" s="290"/>
      <c r="C288" s="290"/>
      <c r="D288" s="291" t="s">
        <v>355</v>
      </c>
      <c r="E288" s="290"/>
      <c r="F288" s="292">
        <f>8.2</f>
        <v>8.1999999999999993</v>
      </c>
      <c r="G288" s="427"/>
      <c r="H288" s="427"/>
      <c r="I288" s="428"/>
      <c r="J288" s="286"/>
      <c r="K288" s="272"/>
      <c r="L288" s="265"/>
      <c r="M288" s="266"/>
      <c r="N288" s="267"/>
      <c r="O288" s="273"/>
      <c r="P288" s="203"/>
      <c r="Q288" s="203"/>
      <c r="R288" s="268"/>
      <c r="S288" s="203"/>
      <c r="T288" s="203"/>
      <c r="U288" s="203"/>
      <c r="V288" s="203"/>
      <c r="W288" s="203"/>
      <c r="X288" s="203"/>
      <c r="Y288" s="203"/>
      <c r="Z288" s="203"/>
      <c r="AA288" s="203"/>
      <c r="AB288" s="203"/>
      <c r="AC288" s="203"/>
      <c r="AD288" s="203"/>
      <c r="AE288" s="203"/>
      <c r="AF288" s="203"/>
      <c r="AG288" s="203"/>
      <c r="AH288" s="203"/>
      <c r="AI288" s="203"/>
      <c r="AJ288" s="203"/>
      <c r="AK288" s="203"/>
      <c r="AL288" s="203"/>
      <c r="AM288" s="203"/>
      <c r="AN288" s="203"/>
      <c r="AO288" s="203"/>
      <c r="AP288" s="203"/>
      <c r="AQ288" s="203"/>
      <c r="AR288" s="203"/>
      <c r="AS288" s="203"/>
      <c r="AT288" s="203"/>
      <c r="AU288" s="203"/>
      <c r="AV288" s="203"/>
      <c r="AW288" s="203"/>
      <c r="AX288" s="203"/>
      <c r="AY288" s="203"/>
      <c r="AZ288" s="203"/>
      <c r="BA288" s="203"/>
      <c r="BB288" s="203"/>
      <c r="BC288" s="203"/>
      <c r="BD288" s="203"/>
      <c r="BE288" s="203"/>
      <c r="BF288" s="203"/>
      <c r="BG288" s="203"/>
      <c r="BH288" s="203"/>
      <c r="BI288" s="203"/>
      <c r="BJ288" s="203"/>
      <c r="BK288" s="203"/>
      <c r="BL288" s="203"/>
      <c r="BM288" s="203"/>
      <c r="BN288" s="203"/>
      <c r="BO288" s="203"/>
      <c r="BP288" s="203"/>
      <c r="BQ288" s="203"/>
      <c r="BR288" s="203"/>
      <c r="BS288" s="203"/>
      <c r="BT288" s="203"/>
      <c r="BU288" s="203"/>
      <c r="BV288" s="203"/>
      <c r="BW288" s="203"/>
      <c r="BX288" s="203"/>
      <c r="BY288" s="203"/>
      <c r="BZ288" s="203"/>
      <c r="CA288" s="203"/>
      <c r="CB288" s="203"/>
      <c r="CC288" s="203"/>
      <c r="CD288" s="203"/>
      <c r="CE288" s="203"/>
      <c r="CF288" s="203"/>
      <c r="CG288" s="203"/>
      <c r="CH288" s="203"/>
      <c r="CI288" s="203"/>
      <c r="CJ288" s="203"/>
      <c r="CK288" s="203"/>
      <c r="CL288" s="203"/>
      <c r="CM288" s="203"/>
      <c r="CN288" s="203"/>
      <c r="CO288" s="203"/>
      <c r="CP288" s="203"/>
      <c r="CQ288" s="203"/>
      <c r="CR288" s="203"/>
      <c r="CS288" s="203"/>
      <c r="CT288" s="203"/>
      <c r="CU288" s="203"/>
      <c r="CV288" s="203"/>
      <c r="CW288" s="203"/>
      <c r="CX288" s="203"/>
      <c r="CY288" s="203"/>
      <c r="CZ288" s="203"/>
      <c r="DA288" s="203"/>
      <c r="DB288" s="203"/>
      <c r="DC288" s="203"/>
      <c r="DD288" s="203"/>
      <c r="DE288" s="203"/>
      <c r="DF288" s="203"/>
      <c r="DG288" s="203"/>
      <c r="DH288" s="203"/>
      <c r="DI288" s="203"/>
      <c r="DJ288" s="203"/>
      <c r="DK288" s="203"/>
      <c r="DL288" s="203"/>
      <c r="DM288" s="203"/>
      <c r="DN288" s="203"/>
      <c r="DO288" s="203"/>
      <c r="DP288" s="203"/>
      <c r="DQ288" s="203"/>
      <c r="DR288" s="203"/>
      <c r="DS288" s="203"/>
      <c r="DT288" s="203"/>
      <c r="DU288" s="203"/>
      <c r="DV288" s="203"/>
      <c r="DW288" s="203"/>
      <c r="DX288" s="203"/>
      <c r="DY288" s="203"/>
      <c r="DZ288" s="203"/>
      <c r="EA288" s="203"/>
      <c r="EB288" s="203"/>
      <c r="EC288" s="203"/>
      <c r="ED288" s="203"/>
      <c r="EE288" s="203"/>
      <c r="EF288" s="203"/>
      <c r="EG288" s="203"/>
      <c r="EH288" s="203"/>
      <c r="EI288" s="203"/>
      <c r="EJ288" s="203"/>
      <c r="EK288" s="203"/>
      <c r="EL288" s="203"/>
      <c r="EM288" s="203"/>
      <c r="EN288" s="203"/>
    </row>
    <row r="289" spans="1:93" s="8" customFormat="1" ht="13.5" customHeight="1">
      <c r="A289" s="67">
        <v>78</v>
      </c>
      <c r="B289" s="69" t="s">
        <v>114</v>
      </c>
      <c r="C289" s="69">
        <v>998781201</v>
      </c>
      <c r="D289" s="69" t="s">
        <v>311</v>
      </c>
      <c r="E289" s="69" t="s">
        <v>97</v>
      </c>
      <c r="F289" s="100">
        <v>2.8</v>
      </c>
      <c r="G289" s="71"/>
      <c r="H289" s="71">
        <f>F289*G289</f>
        <v>0</v>
      </c>
      <c r="I289" s="101" t="s">
        <v>31</v>
      </c>
      <c r="J289" s="287"/>
      <c r="K289" s="288"/>
      <c r="L289" s="288"/>
      <c r="M289" s="203"/>
      <c r="N289" s="203"/>
      <c r="O289" s="203"/>
      <c r="P289" s="203"/>
      <c r="Q289" s="203"/>
      <c r="R289" s="203"/>
      <c r="S289" s="203"/>
      <c r="T289" s="203"/>
      <c r="U289" s="203"/>
      <c r="V289" s="203"/>
      <c r="W289" s="203"/>
      <c r="X289" s="203"/>
      <c r="Y289" s="203"/>
      <c r="Z289" s="203"/>
      <c r="AA289" s="203"/>
      <c r="AB289" s="203"/>
      <c r="AC289" s="203"/>
      <c r="AD289" s="203"/>
      <c r="AE289" s="203"/>
      <c r="AF289" s="73"/>
      <c r="AG289" s="73"/>
      <c r="AH289" s="73"/>
      <c r="AI289" s="73"/>
      <c r="AJ289" s="73"/>
      <c r="AK289" s="73"/>
      <c r="AL289" s="73"/>
      <c r="AM289" s="73"/>
      <c r="AN289" s="73"/>
      <c r="AO289" s="73"/>
      <c r="AP289" s="73"/>
      <c r="AQ289" s="73"/>
      <c r="AR289" s="73"/>
      <c r="AS289" s="73"/>
      <c r="AT289" s="73"/>
      <c r="AU289" s="73"/>
      <c r="AV289" s="73"/>
      <c r="AW289" s="73"/>
      <c r="AX289" s="73"/>
      <c r="AY289" s="73"/>
      <c r="AZ289" s="73"/>
      <c r="BA289" s="73"/>
      <c r="BB289" s="73"/>
      <c r="BC289" s="73"/>
      <c r="BD289" s="73"/>
      <c r="BE289" s="73"/>
      <c r="BF289" s="73"/>
      <c r="BG289" s="73"/>
      <c r="BH289" s="73"/>
      <c r="BI289" s="73"/>
      <c r="BJ289" s="73"/>
      <c r="BK289" s="73"/>
      <c r="BL289" s="73"/>
      <c r="BM289" s="73"/>
      <c r="BN289" s="73"/>
      <c r="BO289" s="73"/>
      <c r="BP289" s="73"/>
      <c r="BQ289" s="73"/>
      <c r="BR289" s="73"/>
      <c r="BS289" s="73"/>
      <c r="BT289" s="73"/>
      <c r="BU289" s="73"/>
      <c r="BV289" s="73"/>
      <c r="BW289" s="73"/>
      <c r="BX289" s="73"/>
      <c r="BY289" s="73"/>
      <c r="BZ289" s="73"/>
      <c r="CA289" s="73"/>
      <c r="CB289" s="73"/>
      <c r="CC289" s="73"/>
      <c r="CD289" s="73"/>
      <c r="CE289" s="73"/>
      <c r="CF289" s="73"/>
      <c r="CG289" s="73"/>
      <c r="CH289" s="73"/>
      <c r="CI289" s="73"/>
      <c r="CJ289" s="73"/>
      <c r="CK289" s="73"/>
      <c r="CL289" s="73"/>
      <c r="CM289" s="73"/>
      <c r="CN289" s="73"/>
      <c r="CO289" s="73"/>
    </row>
    <row r="290" spans="1:93" s="8" customFormat="1" ht="13.5" customHeight="1">
      <c r="A290" s="67">
        <v>79</v>
      </c>
      <c r="B290" s="69" t="s">
        <v>50</v>
      </c>
      <c r="C290" s="69" t="s">
        <v>122</v>
      </c>
      <c r="D290" s="69" t="s">
        <v>123</v>
      </c>
      <c r="E290" s="69" t="s">
        <v>53</v>
      </c>
      <c r="F290" s="100">
        <f>F291</f>
        <v>3</v>
      </c>
      <c r="G290" s="71"/>
      <c r="H290" s="71">
        <f>F290*G290</f>
        <v>0</v>
      </c>
      <c r="I290" s="101" t="s">
        <v>31</v>
      </c>
      <c r="J290" s="203"/>
      <c r="K290" s="203"/>
      <c r="L290" s="203"/>
      <c r="M290" s="203"/>
      <c r="N290" s="203"/>
      <c r="O290" s="203"/>
      <c r="P290" s="203"/>
      <c r="Q290" s="203"/>
      <c r="R290" s="203"/>
      <c r="S290" s="203"/>
      <c r="T290" s="203"/>
      <c r="U290" s="203"/>
      <c r="V290" s="203"/>
      <c r="W290" s="203"/>
      <c r="X290" s="203"/>
      <c r="Y290" s="203"/>
      <c r="Z290" s="203"/>
      <c r="AA290" s="203"/>
      <c r="AB290" s="203"/>
      <c r="AC290" s="203"/>
      <c r="AD290" s="203"/>
      <c r="AE290" s="203"/>
      <c r="AF290" s="73"/>
      <c r="AG290" s="73"/>
      <c r="AH290" s="73"/>
      <c r="AI290" s="73"/>
      <c r="AJ290" s="73"/>
      <c r="AK290" s="73"/>
      <c r="AL290" s="73"/>
      <c r="AM290" s="73"/>
      <c r="AN290" s="73"/>
      <c r="AO290" s="73"/>
      <c r="AP290" s="73"/>
      <c r="AQ290" s="73"/>
      <c r="AR290" s="73"/>
      <c r="AS290" s="73"/>
      <c r="AT290" s="73"/>
      <c r="AU290" s="73"/>
      <c r="AV290" s="73"/>
      <c r="AW290" s="73"/>
      <c r="AX290" s="73"/>
      <c r="AY290" s="73"/>
      <c r="AZ290" s="73"/>
      <c r="BA290" s="73"/>
      <c r="BB290" s="73"/>
      <c r="BC290" s="73"/>
      <c r="BD290" s="73"/>
      <c r="BE290" s="73"/>
      <c r="BF290" s="73"/>
      <c r="BG290" s="73"/>
      <c r="BH290" s="73"/>
      <c r="BI290" s="73"/>
      <c r="BJ290" s="73"/>
      <c r="BK290" s="73"/>
      <c r="BL290" s="73"/>
      <c r="BM290" s="73"/>
      <c r="BN290" s="73"/>
      <c r="BO290" s="73"/>
      <c r="BP290" s="73"/>
      <c r="BQ290" s="73"/>
      <c r="BR290" s="73"/>
      <c r="BS290" s="73"/>
      <c r="BT290" s="73"/>
      <c r="BU290" s="73"/>
      <c r="BV290" s="73"/>
      <c r="BW290" s="73"/>
      <c r="BX290" s="73"/>
      <c r="BY290" s="73"/>
      <c r="BZ290" s="73"/>
      <c r="CA290" s="73"/>
      <c r="CB290" s="73"/>
      <c r="CC290" s="73"/>
      <c r="CD290" s="73"/>
      <c r="CE290" s="73"/>
      <c r="CF290" s="73"/>
      <c r="CG290" s="73"/>
      <c r="CH290" s="73"/>
      <c r="CI290" s="73"/>
      <c r="CJ290" s="73"/>
      <c r="CK290" s="73"/>
      <c r="CL290" s="73"/>
      <c r="CM290" s="73"/>
      <c r="CN290" s="73"/>
      <c r="CO290" s="73"/>
    </row>
    <row r="291" spans="1:93" s="8" customFormat="1" ht="13.5" customHeight="1">
      <c r="A291" s="111"/>
      <c r="B291" s="113"/>
      <c r="C291" s="113"/>
      <c r="D291" s="76" t="s">
        <v>124</v>
      </c>
      <c r="E291" s="113"/>
      <c r="F291" s="77">
        <v>3</v>
      </c>
      <c r="G291" s="141"/>
      <c r="H291" s="71"/>
      <c r="I291" s="109"/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203"/>
      <c r="U291" s="203"/>
      <c r="V291" s="203"/>
      <c r="W291" s="203"/>
      <c r="X291" s="203"/>
      <c r="Y291" s="203"/>
      <c r="Z291" s="203"/>
      <c r="AA291" s="203"/>
      <c r="AB291" s="203"/>
      <c r="AC291" s="203"/>
      <c r="AD291" s="203"/>
      <c r="AE291" s="203"/>
      <c r="AF291" s="73"/>
      <c r="AG291" s="73"/>
      <c r="AH291" s="73"/>
      <c r="AI291" s="73"/>
      <c r="AJ291" s="73"/>
      <c r="AK291" s="73"/>
      <c r="AL291" s="73"/>
      <c r="AM291" s="73"/>
      <c r="AN291" s="73"/>
      <c r="AO291" s="73"/>
      <c r="AP291" s="73"/>
      <c r="AQ291" s="73"/>
      <c r="AR291" s="73"/>
      <c r="AS291" s="73"/>
      <c r="AT291" s="73"/>
      <c r="AU291" s="73"/>
      <c r="AV291" s="73"/>
      <c r="AW291" s="73"/>
      <c r="AX291" s="73"/>
      <c r="AY291" s="73"/>
      <c r="AZ291" s="73"/>
      <c r="BA291" s="73"/>
      <c r="BB291" s="73"/>
      <c r="BC291" s="73"/>
      <c r="BD291" s="73"/>
      <c r="BE291" s="73"/>
      <c r="BF291" s="73"/>
      <c r="BG291" s="73"/>
      <c r="BH291" s="73"/>
      <c r="BI291" s="73"/>
      <c r="BJ291" s="73"/>
      <c r="BK291" s="73"/>
      <c r="BL291" s="73"/>
      <c r="BM291" s="73"/>
      <c r="BN291" s="73"/>
      <c r="BO291" s="73"/>
      <c r="BP291" s="73"/>
      <c r="BQ291" s="73"/>
      <c r="BR291" s="73"/>
      <c r="BS291" s="73"/>
      <c r="BT291" s="73"/>
      <c r="BU291" s="73"/>
      <c r="BV291" s="73"/>
      <c r="BW291" s="73"/>
      <c r="BX291" s="73"/>
      <c r="BY291" s="73"/>
      <c r="BZ291" s="73"/>
      <c r="CA291" s="73"/>
      <c r="CB291" s="73"/>
      <c r="CC291" s="73"/>
      <c r="CD291" s="73"/>
      <c r="CE291" s="73"/>
      <c r="CF291" s="73"/>
      <c r="CG291" s="73"/>
      <c r="CH291" s="73"/>
      <c r="CI291" s="73"/>
      <c r="CJ291" s="73"/>
      <c r="CK291" s="73"/>
      <c r="CL291" s="73"/>
      <c r="CM291" s="73"/>
      <c r="CN291" s="73"/>
      <c r="CO291" s="73"/>
    </row>
    <row r="292" spans="1:93" s="8" customFormat="1" ht="13.5" customHeight="1">
      <c r="A292" s="111"/>
      <c r="B292" s="113"/>
      <c r="C292" s="113"/>
      <c r="D292" s="76" t="s">
        <v>98</v>
      </c>
      <c r="E292" s="113"/>
      <c r="F292" s="77"/>
      <c r="G292" s="141"/>
      <c r="H292" s="71"/>
      <c r="I292" s="109"/>
      <c r="J292" s="203"/>
      <c r="K292" s="203"/>
      <c r="L292" s="203"/>
      <c r="M292" s="203"/>
      <c r="N292" s="203"/>
      <c r="O292" s="203"/>
      <c r="P292" s="203"/>
      <c r="Q292" s="203"/>
      <c r="R292" s="203"/>
      <c r="S292" s="203"/>
      <c r="T292" s="203"/>
      <c r="U292" s="203"/>
      <c r="V292" s="203"/>
      <c r="W292" s="203"/>
      <c r="X292" s="203"/>
      <c r="Y292" s="203"/>
      <c r="Z292" s="203"/>
      <c r="AA292" s="203"/>
      <c r="AB292" s="203"/>
      <c r="AC292" s="203"/>
      <c r="AD292" s="203"/>
      <c r="AE292" s="203"/>
      <c r="AF292" s="73"/>
      <c r="AG292" s="73"/>
      <c r="AH292" s="73"/>
      <c r="AI292" s="73"/>
      <c r="AJ292" s="73"/>
      <c r="AK292" s="73"/>
      <c r="AL292" s="73"/>
      <c r="AM292" s="73"/>
      <c r="AN292" s="73"/>
      <c r="AO292" s="73"/>
      <c r="AP292" s="73"/>
      <c r="AQ292" s="73"/>
      <c r="AR292" s="73"/>
      <c r="AS292" s="73"/>
      <c r="AT292" s="73"/>
      <c r="AU292" s="73"/>
      <c r="AV292" s="73"/>
      <c r="AW292" s="73"/>
      <c r="AX292" s="73"/>
      <c r="AY292" s="73"/>
      <c r="AZ292" s="73"/>
      <c r="BA292" s="73"/>
      <c r="BB292" s="73"/>
      <c r="BC292" s="73"/>
      <c r="BD292" s="73"/>
      <c r="BE292" s="73"/>
      <c r="BF292" s="73"/>
      <c r="BG292" s="73"/>
      <c r="BH292" s="73"/>
      <c r="BI292" s="73"/>
      <c r="BJ292" s="73"/>
      <c r="BK292" s="73"/>
      <c r="BL292" s="73"/>
      <c r="BM292" s="73"/>
      <c r="BN292" s="73"/>
      <c r="BO292" s="73"/>
      <c r="BP292" s="73"/>
      <c r="BQ292" s="73"/>
      <c r="BR292" s="73"/>
      <c r="BS292" s="73"/>
      <c r="BT292" s="73"/>
      <c r="BU292" s="73"/>
      <c r="BV292" s="73"/>
      <c r="BW292" s="73"/>
      <c r="BX292" s="73"/>
      <c r="BY292" s="73"/>
      <c r="BZ292" s="73"/>
      <c r="CA292" s="73"/>
      <c r="CB292" s="73"/>
      <c r="CC292" s="73"/>
      <c r="CD292" s="73"/>
      <c r="CE292" s="73"/>
      <c r="CF292" s="73"/>
      <c r="CG292" s="73"/>
      <c r="CH292" s="73"/>
      <c r="CI292" s="73"/>
      <c r="CJ292" s="73"/>
      <c r="CK292" s="73"/>
      <c r="CL292" s="73"/>
      <c r="CM292" s="73"/>
      <c r="CN292" s="73"/>
      <c r="CO292" s="73"/>
    </row>
    <row r="293" spans="1:93" s="38" customFormat="1" ht="13.5" customHeight="1">
      <c r="A293" s="74"/>
      <c r="B293" s="75"/>
      <c r="C293" s="75">
        <v>783</v>
      </c>
      <c r="D293" s="75" t="s">
        <v>161</v>
      </c>
      <c r="E293" s="75"/>
      <c r="F293" s="156"/>
      <c r="G293" s="78"/>
      <c r="H293" s="78">
        <f>SUM(H294:H309)</f>
        <v>0</v>
      </c>
      <c r="I293" s="101"/>
    </row>
    <row r="294" spans="1:93" s="38" customFormat="1" ht="13.5" customHeight="1">
      <c r="A294" s="67">
        <v>80</v>
      </c>
      <c r="B294" s="69">
        <v>783</v>
      </c>
      <c r="C294" s="69">
        <v>783823131</v>
      </c>
      <c r="D294" s="69" t="s">
        <v>312</v>
      </c>
      <c r="E294" s="69" t="s">
        <v>30</v>
      </c>
      <c r="F294" s="100">
        <f>SUM(F295:F295)</f>
        <v>3</v>
      </c>
      <c r="G294" s="71"/>
      <c r="H294" s="71">
        <f>F294*G294</f>
        <v>0</v>
      </c>
      <c r="I294" s="101" t="s">
        <v>31</v>
      </c>
      <c r="J294" s="396"/>
      <c r="K294" s="272"/>
      <c r="L294" s="382"/>
      <c r="M294" s="266"/>
      <c r="N294" s="383"/>
      <c r="O294" s="384"/>
      <c r="P294" s="203"/>
      <c r="Q294" s="203"/>
      <c r="R294" s="385"/>
    </row>
    <row r="295" spans="1:93" s="8" customFormat="1" ht="27" customHeight="1">
      <c r="A295" s="229"/>
      <c r="B295" s="63"/>
      <c r="C295" s="63"/>
      <c r="D295" s="76" t="s">
        <v>414</v>
      </c>
      <c r="E295" s="69"/>
      <c r="F295" s="77">
        <f>(1*1)*3</f>
        <v>3</v>
      </c>
      <c r="G295" s="65"/>
      <c r="H295" s="65"/>
      <c r="I295" s="234"/>
      <c r="J295" s="360"/>
      <c r="K295" s="203"/>
      <c r="L295" s="203"/>
      <c r="M295" s="203"/>
      <c r="N295" s="38"/>
      <c r="O295" s="203"/>
      <c r="P295" s="203"/>
      <c r="Q295" s="203"/>
      <c r="R295" s="203"/>
      <c r="S295" s="203"/>
      <c r="T295" s="203"/>
      <c r="U295" s="203"/>
      <c r="V295" s="203"/>
      <c r="W295" s="203"/>
      <c r="X295" s="203"/>
      <c r="Y295" s="203"/>
      <c r="Z295" s="203"/>
      <c r="AA295" s="203"/>
      <c r="AB295" s="203"/>
      <c r="AC295" s="203"/>
      <c r="AD295" s="203"/>
      <c r="AE295" s="203"/>
      <c r="AF295" s="73"/>
      <c r="AG295" s="73"/>
      <c r="AH295" s="73"/>
      <c r="AI295" s="73"/>
      <c r="AJ295" s="73"/>
      <c r="AK295" s="73"/>
      <c r="AL295" s="73"/>
      <c r="AM295" s="73"/>
      <c r="AN295" s="73"/>
      <c r="AO295" s="73"/>
      <c r="AP295" s="73"/>
      <c r="AQ295" s="73"/>
      <c r="AR295" s="73"/>
      <c r="AS295" s="73"/>
      <c r="AT295" s="73"/>
      <c r="AU295" s="73"/>
      <c r="AV295" s="73"/>
      <c r="AW295" s="73"/>
      <c r="AX295" s="73"/>
      <c r="AY295" s="73"/>
      <c r="AZ295" s="73"/>
      <c r="BA295" s="73"/>
      <c r="BB295" s="73"/>
      <c r="BC295" s="73"/>
      <c r="BD295" s="73"/>
      <c r="BE295" s="73"/>
      <c r="BF295" s="73"/>
      <c r="BG295" s="73"/>
      <c r="BH295" s="73"/>
      <c r="BI295" s="73"/>
      <c r="BJ295" s="73"/>
      <c r="BK295" s="73"/>
      <c r="BL295" s="73"/>
      <c r="BM295" s="73"/>
      <c r="BN295" s="73"/>
      <c r="BO295" s="73"/>
      <c r="BP295" s="73"/>
      <c r="BQ295" s="73"/>
      <c r="BR295" s="73"/>
      <c r="BS295" s="73"/>
      <c r="BT295" s="73"/>
      <c r="BU295" s="73"/>
      <c r="BV295" s="73"/>
      <c r="BW295" s="73"/>
      <c r="BX295" s="73"/>
      <c r="BY295" s="73"/>
      <c r="BZ295" s="73"/>
      <c r="CA295" s="73"/>
      <c r="CB295" s="73"/>
      <c r="CC295" s="73"/>
      <c r="CD295" s="73"/>
      <c r="CE295" s="73"/>
      <c r="CF295" s="73"/>
      <c r="CG295" s="73"/>
      <c r="CH295" s="73"/>
      <c r="CI295" s="73"/>
      <c r="CJ295" s="73"/>
      <c r="CK295" s="73"/>
      <c r="CL295" s="73"/>
      <c r="CM295" s="73"/>
      <c r="CN295" s="73"/>
      <c r="CO295" s="73"/>
    </row>
    <row r="296" spans="1:93" s="38" customFormat="1" ht="13.5" customHeight="1">
      <c r="A296" s="67">
        <v>81</v>
      </c>
      <c r="B296" s="69">
        <v>783</v>
      </c>
      <c r="C296" s="69" t="s">
        <v>313</v>
      </c>
      <c r="D296" s="69" t="s">
        <v>314</v>
      </c>
      <c r="E296" s="69" t="s">
        <v>30</v>
      </c>
      <c r="F296" s="100">
        <f>SUM(F297:F297)</f>
        <v>3</v>
      </c>
      <c r="G296" s="71"/>
      <c r="H296" s="71">
        <f>F296*G296</f>
        <v>0</v>
      </c>
      <c r="I296" s="101" t="s">
        <v>38</v>
      </c>
      <c r="J296" s="381"/>
      <c r="K296" s="272"/>
      <c r="L296" s="382"/>
      <c r="M296" s="266"/>
      <c r="N296" s="383"/>
      <c r="O296" s="384"/>
      <c r="P296" s="203"/>
      <c r="Q296" s="203"/>
      <c r="R296" s="385"/>
    </row>
    <row r="297" spans="1:93" s="8" customFormat="1" ht="13.5" customHeight="1">
      <c r="A297" s="229"/>
      <c r="B297" s="63"/>
      <c r="C297" s="63"/>
      <c r="D297" s="76" t="s">
        <v>413</v>
      </c>
      <c r="E297" s="69"/>
      <c r="F297" s="77">
        <f>(1*1)*3</f>
        <v>3</v>
      </c>
      <c r="G297" s="65"/>
      <c r="H297" s="65"/>
      <c r="I297" s="234"/>
      <c r="J297" s="360"/>
      <c r="K297" s="203"/>
      <c r="L297" s="203"/>
      <c r="M297" s="203"/>
      <c r="N297" s="38"/>
      <c r="O297" s="203"/>
      <c r="P297" s="203"/>
      <c r="Q297" s="203"/>
      <c r="R297" s="203"/>
      <c r="S297" s="203"/>
      <c r="T297" s="203"/>
      <c r="U297" s="203"/>
      <c r="V297" s="203"/>
      <c r="W297" s="203"/>
      <c r="X297" s="203"/>
      <c r="Y297" s="203"/>
      <c r="Z297" s="203"/>
      <c r="AA297" s="203"/>
      <c r="AB297" s="203"/>
      <c r="AC297" s="203"/>
      <c r="AD297" s="203"/>
      <c r="AE297" s="203"/>
      <c r="AF297" s="73"/>
      <c r="AG297" s="73"/>
      <c r="AH297" s="73"/>
      <c r="AI297" s="73"/>
      <c r="AJ297" s="73"/>
      <c r="AK297" s="73"/>
      <c r="AL297" s="73"/>
      <c r="AM297" s="73"/>
      <c r="AN297" s="73"/>
      <c r="AO297" s="73"/>
      <c r="AP297" s="73"/>
      <c r="AQ297" s="73"/>
      <c r="AR297" s="73"/>
      <c r="AS297" s="73"/>
      <c r="AT297" s="73"/>
      <c r="AU297" s="73"/>
      <c r="AV297" s="73"/>
      <c r="AW297" s="73"/>
      <c r="AX297" s="73"/>
      <c r="AY297" s="73"/>
      <c r="AZ297" s="73"/>
      <c r="BA297" s="73"/>
      <c r="BB297" s="73"/>
      <c r="BC297" s="73"/>
      <c r="BD297" s="73"/>
      <c r="BE297" s="73"/>
      <c r="BF297" s="73"/>
      <c r="BG297" s="73"/>
      <c r="BH297" s="73"/>
      <c r="BI297" s="73"/>
      <c r="BJ297" s="73"/>
      <c r="BK297" s="73"/>
      <c r="BL297" s="73"/>
      <c r="BM297" s="73"/>
      <c r="BN297" s="73"/>
      <c r="BO297" s="73"/>
      <c r="BP297" s="73"/>
      <c r="BQ297" s="73"/>
      <c r="BR297" s="73"/>
      <c r="BS297" s="73"/>
      <c r="BT297" s="73"/>
      <c r="BU297" s="73"/>
      <c r="BV297" s="73"/>
      <c r="BW297" s="73"/>
      <c r="BX297" s="73"/>
      <c r="BY297" s="73"/>
      <c r="BZ297" s="73"/>
      <c r="CA297" s="73"/>
      <c r="CB297" s="73"/>
      <c r="CC297" s="73"/>
      <c r="CD297" s="73"/>
      <c r="CE297" s="73"/>
      <c r="CF297" s="73"/>
      <c r="CG297" s="73"/>
      <c r="CH297" s="73"/>
      <c r="CI297" s="73"/>
      <c r="CJ297" s="73"/>
      <c r="CK297" s="73"/>
      <c r="CL297" s="73"/>
      <c r="CM297" s="73"/>
      <c r="CN297" s="73"/>
      <c r="CO297" s="73"/>
    </row>
    <row r="298" spans="1:93" s="38" customFormat="1" ht="27" customHeight="1">
      <c r="A298" s="67">
        <v>82</v>
      </c>
      <c r="B298" s="69">
        <v>783</v>
      </c>
      <c r="C298" s="69" t="s">
        <v>426</v>
      </c>
      <c r="D298" s="69" t="s">
        <v>427</v>
      </c>
      <c r="E298" s="69" t="s">
        <v>39</v>
      </c>
      <c r="F298" s="100">
        <f>SUM(F299:F299)</f>
        <v>3</v>
      </c>
      <c r="G298" s="71"/>
      <c r="H298" s="71">
        <f>F298*G298</f>
        <v>0</v>
      </c>
      <c r="I298" s="101" t="s">
        <v>38</v>
      </c>
      <c r="J298" s="381"/>
      <c r="K298" s="272"/>
      <c r="L298" s="382"/>
      <c r="M298" s="266"/>
      <c r="N298" s="383"/>
      <c r="O298" s="384"/>
      <c r="P298" s="203"/>
      <c r="Q298" s="203"/>
      <c r="R298" s="385"/>
    </row>
    <row r="299" spans="1:93" s="8" customFormat="1" ht="13.5" customHeight="1">
      <c r="A299" s="229"/>
      <c r="B299" s="63"/>
      <c r="C299" s="63"/>
      <c r="D299" s="76" t="s">
        <v>428</v>
      </c>
      <c r="E299" s="69"/>
      <c r="F299" s="77">
        <f>(1*1)*3</f>
        <v>3</v>
      </c>
      <c r="G299" s="65"/>
      <c r="H299" s="65"/>
      <c r="I299" s="234"/>
      <c r="J299" s="360"/>
      <c r="K299" s="203"/>
      <c r="L299" s="203"/>
      <c r="M299" s="203"/>
      <c r="N299" s="38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73"/>
      <c r="AG299" s="73"/>
      <c r="AH299" s="73"/>
      <c r="AI299" s="73"/>
      <c r="AJ299" s="73"/>
      <c r="AK299" s="73"/>
      <c r="AL299" s="73"/>
      <c r="AM299" s="73"/>
      <c r="AN299" s="73"/>
      <c r="AO299" s="73"/>
      <c r="AP299" s="73"/>
      <c r="AQ299" s="73"/>
      <c r="AR299" s="73"/>
      <c r="AS299" s="73"/>
      <c r="AT299" s="73"/>
      <c r="AU299" s="73"/>
      <c r="AV299" s="73"/>
      <c r="AW299" s="73"/>
      <c r="AX299" s="73"/>
      <c r="AY299" s="73"/>
      <c r="AZ299" s="73"/>
      <c r="BA299" s="73"/>
      <c r="BB299" s="73"/>
      <c r="BC299" s="73"/>
      <c r="BD299" s="73"/>
      <c r="BE299" s="73"/>
      <c r="BF299" s="73"/>
      <c r="BG299" s="73"/>
      <c r="BH299" s="73"/>
      <c r="BI299" s="73"/>
      <c r="BJ299" s="73"/>
      <c r="BK299" s="73"/>
      <c r="BL299" s="73"/>
      <c r="BM299" s="73"/>
      <c r="BN299" s="73"/>
      <c r="BO299" s="73"/>
      <c r="BP299" s="73"/>
      <c r="BQ299" s="73"/>
      <c r="BR299" s="73"/>
      <c r="BS299" s="73"/>
      <c r="BT299" s="73"/>
      <c r="BU299" s="73"/>
      <c r="BV299" s="73"/>
      <c r="BW299" s="73"/>
      <c r="BX299" s="73"/>
      <c r="BY299" s="73"/>
      <c r="BZ299" s="73"/>
      <c r="CA299" s="73"/>
      <c r="CB299" s="73"/>
      <c r="CC299" s="73"/>
      <c r="CD299" s="73"/>
      <c r="CE299" s="73"/>
      <c r="CF299" s="73"/>
      <c r="CG299" s="73"/>
      <c r="CH299" s="73"/>
      <c r="CI299" s="73"/>
      <c r="CJ299" s="73"/>
      <c r="CK299" s="73"/>
      <c r="CL299" s="73"/>
      <c r="CM299" s="73"/>
      <c r="CN299" s="73"/>
      <c r="CO299" s="73"/>
    </row>
    <row r="300" spans="1:93" s="8" customFormat="1" ht="54" customHeight="1">
      <c r="A300" s="229"/>
      <c r="B300" s="63"/>
      <c r="C300" s="63"/>
      <c r="D300" s="76" t="s">
        <v>429</v>
      </c>
      <c r="E300" s="69"/>
      <c r="F300" s="77"/>
      <c r="G300" s="65"/>
      <c r="H300" s="65"/>
      <c r="I300" s="234"/>
      <c r="J300" s="360"/>
      <c r="K300" s="203"/>
      <c r="L300" s="203"/>
      <c r="M300" s="203"/>
      <c r="N300" s="38"/>
      <c r="O300" s="203"/>
      <c r="P300" s="203"/>
      <c r="Q300" s="203"/>
      <c r="R300" s="203"/>
      <c r="S300" s="203"/>
      <c r="T300" s="203"/>
      <c r="U300" s="203"/>
      <c r="V300" s="203"/>
      <c r="W300" s="203"/>
      <c r="X300" s="203"/>
      <c r="Y300" s="203"/>
      <c r="Z300" s="203"/>
      <c r="AA300" s="203"/>
      <c r="AB300" s="203"/>
      <c r="AC300" s="203"/>
      <c r="AD300" s="203"/>
      <c r="AE300" s="203"/>
      <c r="AF300" s="73"/>
      <c r="AG300" s="73"/>
      <c r="AH300" s="73"/>
      <c r="AI300" s="73"/>
      <c r="AJ300" s="73"/>
      <c r="AK300" s="73"/>
      <c r="AL300" s="73"/>
      <c r="AM300" s="73"/>
      <c r="AN300" s="73"/>
      <c r="AO300" s="73"/>
      <c r="AP300" s="73"/>
      <c r="AQ300" s="73"/>
      <c r="AR300" s="73"/>
      <c r="AS300" s="73"/>
      <c r="AT300" s="73"/>
      <c r="AU300" s="73"/>
      <c r="AV300" s="73"/>
      <c r="AW300" s="73"/>
      <c r="AX300" s="73"/>
      <c r="AY300" s="73"/>
      <c r="AZ300" s="73"/>
      <c r="BA300" s="73"/>
      <c r="BB300" s="73"/>
      <c r="BC300" s="73"/>
      <c r="BD300" s="73"/>
      <c r="BE300" s="73"/>
      <c r="BF300" s="73"/>
      <c r="BG300" s="73"/>
      <c r="BH300" s="73"/>
      <c r="BI300" s="73"/>
      <c r="BJ300" s="73"/>
      <c r="BK300" s="73"/>
      <c r="BL300" s="73"/>
      <c r="BM300" s="73"/>
      <c r="BN300" s="73"/>
      <c r="BO300" s="73"/>
      <c r="BP300" s="73"/>
      <c r="BQ300" s="73"/>
      <c r="BR300" s="73"/>
      <c r="BS300" s="73"/>
      <c r="BT300" s="73"/>
      <c r="BU300" s="73"/>
      <c r="BV300" s="73"/>
      <c r="BW300" s="73"/>
      <c r="BX300" s="73"/>
      <c r="BY300" s="73"/>
      <c r="BZ300" s="73"/>
      <c r="CA300" s="73"/>
      <c r="CB300" s="73"/>
      <c r="CC300" s="73"/>
      <c r="CD300" s="73"/>
      <c r="CE300" s="73"/>
      <c r="CF300" s="73"/>
      <c r="CG300" s="73"/>
      <c r="CH300" s="73"/>
      <c r="CI300" s="73"/>
      <c r="CJ300" s="73"/>
      <c r="CK300" s="73"/>
      <c r="CL300" s="73"/>
      <c r="CM300" s="73"/>
      <c r="CN300" s="73"/>
      <c r="CO300" s="73"/>
    </row>
    <row r="301" spans="1:93" s="12" customFormat="1" ht="26.25" customHeight="1">
      <c r="A301" s="323">
        <v>83</v>
      </c>
      <c r="B301" s="325">
        <v>783</v>
      </c>
      <c r="C301" s="325" t="s">
        <v>315</v>
      </c>
      <c r="D301" s="325" t="s">
        <v>316</v>
      </c>
      <c r="E301" s="325" t="s">
        <v>49</v>
      </c>
      <c r="F301" s="326">
        <f>F303</f>
        <v>1</v>
      </c>
      <c r="G301" s="327"/>
      <c r="H301" s="327">
        <f>F301*G301</f>
        <v>0</v>
      </c>
      <c r="I301" s="101" t="s">
        <v>38</v>
      </c>
      <c r="J301" s="209"/>
      <c r="K301" s="203"/>
      <c r="L301" s="203"/>
      <c r="M301" s="203"/>
      <c r="N301" s="203"/>
      <c r="O301" s="203"/>
      <c r="P301" s="203"/>
      <c r="Q301" s="203"/>
      <c r="R301" s="203"/>
      <c r="S301" s="203"/>
      <c r="T301" s="203"/>
      <c r="U301" s="203"/>
      <c r="V301" s="203"/>
      <c r="W301" s="203"/>
      <c r="X301" s="203"/>
      <c r="Y301" s="203"/>
      <c r="Z301" s="203"/>
      <c r="AA301" s="203"/>
      <c r="AB301" s="203"/>
      <c r="AC301" s="203"/>
      <c r="AD301" s="203"/>
      <c r="AE301" s="20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</row>
    <row r="302" spans="1:93" s="133" customFormat="1" ht="27" customHeight="1">
      <c r="A302" s="323"/>
      <c r="B302" s="324"/>
      <c r="C302" s="325"/>
      <c r="D302" s="76" t="s">
        <v>317</v>
      </c>
      <c r="E302" s="325"/>
      <c r="F302" s="240"/>
      <c r="G302" s="327"/>
      <c r="H302" s="327"/>
      <c r="I302" s="337"/>
      <c r="J302" s="389"/>
      <c r="K302" s="266"/>
      <c r="L302" s="266"/>
      <c r="M302" s="266"/>
      <c r="N302" s="266"/>
      <c r="O302" s="266"/>
      <c r="P302" s="266"/>
      <c r="Q302" s="266"/>
      <c r="R302" s="266"/>
      <c r="S302" s="266"/>
      <c r="T302" s="266"/>
      <c r="U302" s="266"/>
      <c r="V302" s="266"/>
      <c r="W302" s="266"/>
      <c r="X302" s="266"/>
      <c r="Y302" s="266"/>
      <c r="Z302" s="266"/>
      <c r="AA302" s="266"/>
      <c r="AB302" s="266"/>
      <c r="AC302" s="266"/>
      <c r="AD302" s="266"/>
      <c r="AE302" s="266"/>
      <c r="AF302" s="237"/>
      <c r="AG302" s="237"/>
      <c r="AH302" s="237"/>
      <c r="AI302" s="237"/>
      <c r="AJ302" s="237"/>
      <c r="AK302" s="237"/>
      <c r="AL302" s="237"/>
      <c r="AM302" s="237"/>
      <c r="AN302" s="237"/>
      <c r="AO302" s="237"/>
      <c r="AP302" s="237"/>
      <c r="AQ302" s="237"/>
      <c r="AR302" s="237"/>
      <c r="AS302" s="237"/>
      <c r="AT302" s="237"/>
      <c r="AU302" s="237"/>
      <c r="AV302" s="237"/>
      <c r="AW302" s="237"/>
      <c r="AX302" s="237"/>
      <c r="AY302" s="237"/>
      <c r="AZ302" s="237"/>
      <c r="BA302" s="237"/>
      <c r="BB302" s="237"/>
      <c r="BC302" s="237"/>
      <c r="BD302" s="237"/>
      <c r="BE302" s="237"/>
      <c r="BF302" s="237"/>
      <c r="BG302" s="237"/>
      <c r="BH302" s="237"/>
      <c r="BI302" s="237"/>
      <c r="BJ302" s="237"/>
      <c r="BK302" s="237"/>
      <c r="BL302" s="237"/>
      <c r="BM302" s="237"/>
      <c r="BN302" s="237"/>
      <c r="BO302" s="237"/>
      <c r="BP302" s="237"/>
      <c r="BQ302" s="237"/>
      <c r="BR302" s="237"/>
      <c r="BS302" s="237"/>
      <c r="BT302" s="237"/>
      <c r="BU302" s="237"/>
      <c r="BV302" s="237"/>
      <c r="BW302" s="237"/>
      <c r="BX302" s="237"/>
      <c r="BY302" s="237"/>
      <c r="BZ302" s="237"/>
      <c r="CA302" s="237"/>
      <c r="CB302" s="237"/>
      <c r="CC302" s="237"/>
      <c r="CD302" s="237"/>
      <c r="CE302" s="237"/>
      <c r="CF302" s="237"/>
      <c r="CG302" s="237"/>
      <c r="CH302" s="237"/>
      <c r="CI302" s="237"/>
      <c r="CJ302" s="237"/>
      <c r="CK302" s="237"/>
      <c r="CL302" s="237"/>
      <c r="CM302" s="237"/>
      <c r="CN302" s="237"/>
      <c r="CO302" s="237"/>
    </row>
    <row r="303" spans="1:93" s="237" customFormat="1" ht="13.5" customHeight="1">
      <c r="A303" s="323"/>
      <c r="B303" s="324"/>
      <c r="C303" s="325"/>
      <c r="D303" s="338" t="s">
        <v>80</v>
      </c>
      <c r="E303" s="325"/>
      <c r="F303" s="240">
        <v>1</v>
      </c>
      <c r="G303" s="327"/>
      <c r="H303" s="327"/>
      <c r="I303" s="318"/>
      <c r="J303" s="266"/>
      <c r="K303" s="266"/>
      <c r="L303" s="266"/>
      <c r="M303" s="266"/>
      <c r="N303" s="266"/>
      <c r="O303" s="266"/>
      <c r="P303" s="266"/>
      <c r="Q303" s="266"/>
      <c r="R303" s="266"/>
      <c r="S303" s="266"/>
      <c r="T303" s="266"/>
      <c r="U303" s="266"/>
      <c r="V303" s="266"/>
      <c r="W303" s="266"/>
      <c r="X303" s="266"/>
      <c r="Y303" s="266"/>
      <c r="Z303" s="266"/>
      <c r="AA303" s="266"/>
      <c r="AB303" s="266"/>
      <c r="AC303" s="266"/>
      <c r="AD303" s="266"/>
      <c r="AE303" s="266"/>
    </row>
    <row r="304" spans="1:93" s="237" customFormat="1" ht="27" customHeight="1">
      <c r="A304" s="323">
        <v>84</v>
      </c>
      <c r="B304" s="325">
        <v>783</v>
      </c>
      <c r="C304" s="325" t="s">
        <v>318</v>
      </c>
      <c r="D304" s="325" t="s">
        <v>319</v>
      </c>
      <c r="E304" s="325" t="s">
        <v>49</v>
      </c>
      <c r="F304" s="326">
        <f>SUM(F305:F306)</f>
        <v>1</v>
      </c>
      <c r="G304" s="327"/>
      <c r="H304" s="327">
        <f>F304*G304</f>
        <v>0</v>
      </c>
      <c r="I304" s="101" t="s">
        <v>57</v>
      </c>
      <c r="J304" s="339"/>
      <c r="K304" s="340"/>
      <c r="L304" s="340"/>
      <c r="M304" s="340"/>
      <c r="N304" s="340"/>
      <c r="O304" s="340"/>
      <c r="P304" s="340"/>
      <c r="Q304" s="340"/>
      <c r="R304" s="268"/>
      <c r="S304" s="266"/>
      <c r="T304" s="266"/>
      <c r="U304" s="266"/>
      <c r="V304" s="266"/>
      <c r="W304" s="266"/>
      <c r="X304" s="266"/>
      <c r="Y304" s="266"/>
      <c r="Z304" s="266"/>
      <c r="AA304" s="266"/>
      <c r="AB304" s="266"/>
      <c r="AC304" s="266"/>
      <c r="AD304" s="266"/>
      <c r="AE304" s="266"/>
    </row>
    <row r="305" spans="1:93" s="237" customFormat="1" ht="13.5" customHeight="1">
      <c r="A305" s="323"/>
      <c r="B305" s="325"/>
      <c r="C305" s="325"/>
      <c r="D305" s="76" t="s">
        <v>320</v>
      </c>
      <c r="E305" s="325"/>
      <c r="F305" s="240">
        <v>1</v>
      </c>
      <c r="G305" s="327"/>
      <c r="H305" s="327"/>
      <c r="I305" s="318"/>
      <c r="J305" s="341"/>
      <c r="K305" s="386"/>
      <c r="L305" s="386"/>
      <c r="M305" s="386"/>
      <c r="N305" s="386"/>
      <c r="O305" s="386"/>
      <c r="P305" s="386"/>
      <c r="Q305" s="203"/>
      <c r="R305" s="266"/>
      <c r="S305" s="266"/>
      <c r="T305" s="266"/>
      <c r="U305" s="266"/>
      <c r="V305" s="266"/>
      <c r="W305" s="266"/>
      <c r="X305" s="266"/>
      <c r="Y305" s="266"/>
      <c r="Z305" s="266"/>
      <c r="AA305" s="266"/>
      <c r="AB305" s="266"/>
      <c r="AC305" s="266"/>
      <c r="AD305" s="266"/>
      <c r="AE305" s="266"/>
    </row>
    <row r="306" spans="1:93" s="237" customFormat="1" ht="27" customHeight="1">
      <c r="A306" s="323"/>
      <c r="B306" s="325"/>
      <c r="C306" s="325"/>
      <c r="D306" s="76" t="s">
        <v>321</v>
      </c>
      <c r="E306" s="325"/>
      <c r="G306" s="327"/>
      <c r="H306" s="327"/>
      <c r="I306" s="318"/>
      <c r="J306" s="266"/>
      <c r="K306" s="266"/>
      <c r="L306" s="266"/>
      <c r="M306" s="266"/>
      <c r="N306" s="266"/>
      <c r="O306" s="266"/>
      <c r="P306" s="266"/>
      <c r="Q306" s="266"/>
      <c r="R306" s="266"/>
      <c r="S306" s="266"/>
      <c r="T306" s="266"/>
      <c r="U306" s="266"/>
      <c r="V306" s="266"/>
      <c r="W306" s="266"/>
      <c r="X306" s="266"/>
      <c r="Y306" s="266"/>
      <c r="Z306" s="266"/>
      <c r="AA306" s="266"/>
      <c r="AB306" s="266"/>
      <c r="AC306" s="266"/>
      <c r="AD306" s="266"/>
      <c r="AE306" s="266"/>
    </row>
    <row r="307" spans="1:93" s="242" customFormat="1" ht="13.5" customHeight="1">
      <c r="A307" s="67">
        <v>85</v>
      </c>
      <c r="B307" s="68" t="s">
        <v>50</v>
      </c>
      <c r="C307" s="69" t="s">
        <v>142</v>
      </c>
      <c r="D307" s="69" t="s">
        <v>143</v>
      </c>
      <c r="E307" s="69" t="s">
        <v>53</v>
      </c>
      <c r="F307" s="100">
        <f>F308</f>
        <v>10</v>
      </c>
      <c r="G307" s="71"/>
      <c r="H307" s="71">
        <f>F307*G307</f>
        <v>0</v>
      </c>
      <c r="I307" s="101" t="s">
        <v>31</v>
      </c>
      <c r="J307" s="266"/>
      <c r="K307" s="266"/>
      <c r="L307" s="266"/>
      <c r="M307" s="266"/>
      <c r="N307" s="266"/>
      <c r="O307" s="266"/>
      <c r="P307" s="266"/>
      <c r="Q307" s="266"/>
      <c r="R307" s="266"/>
      <c r="S307" s="266"/>
      <c r="T307" s="266"/>
      <c r="U307" s="266"/>
      <c r="V307" s="266"/>
      <c r="W307" s="266"/>
      <c r="X307" s="266"/>
      <c r="Y307" s="266"/>
      <c r="Z307" s="266"/>
      <c r="AA307" s="266"/>
      <c r="AB307" s="266"/>
      <c r="AC307" s="266"/>
      <c r="AD307" s="266"/>
      <c r="AE307" s="266"/>
      <c r="AF307" s="342"/>
      <c r="AG307" s="342"/>
      <c r="AH307" s="342"/>
      <c r="AI307" s="342"/>
      <c r="AJ307" s="342"/>
      <c r="AK307" s="342"/>
      <c r="AL307" s="342"/>
      <c r="AM307" s="342"/>
      <c r="AN307" s="342"/>
      <c r="AO307" s="342"/>
      <c r="AP307" s="342"/>
      <c r="AQ307" s="342"/>
      <c r="AR307" s="342"/>
      <c r="AS307" s="342"/>
      <c r="AT307" s="342"/>
      <c r="AU307" s="342"/>
      <c r="AV307" s="342"/>
      <c r="AW307" s="342"/>
      <c r="AX307" s="342"/>
      <c r="AY307" s="235"/>
      <c r="AZ307" s="235"/>
      <c r="BA307" s="235"/>
      <c r="BB307" s="235"/>
      <c r="BC307" s="235"/>
      <c r="BD307" s="235"/>
      <c r="BE307" s="235"/>
      <c r="BF307" s="235"/>
      <c r="BG307" s="235"/>
      <c r="BH307" s="235"/>
      <c r="BI307" s="235"/>
      <c r="BJ307" s="235"/>
      <c r="BK307" s="235"/>
      <c r="BL307" s="235"/>
      <c r="BM307" s="235"/>
      <c r="BN307" s="235"/>
      <c r="BO307" s="235"/>
      <c r="BP307" s="235"/>
      <c r="BQ307" s="235"/>
      <c r="BR307" s="235"/>
      <c r="BS307" s="235"/>
      <c r="BT307" s="235"/>
      <c r="BU307" s="235"/>
      <c r="BV307" s="235"/>
      <c r="BW307" s="235"/>
      <c r="BX307" s="235"/>
      <c r="BY307" s="235"/>
      <c r="BZ307" s="235"/>
      <c r="CA307" s="235"/>
      <c r="CB307" s="235"/>
      <c r="CC307" s="235"/>
      <c r="CD307" s="235"/>
      <c r="CE307" s="235"/>
      <c r="CF307" s="235"/>
      <c r="CG307" s="235"/>
      <c r="CH307" s="235"/>
      <c r="CI307" s="235"/>
      <c r="CJ307" s="235"/>
      <c r="CK307" s="235"/>
      <c r="CL307" s="235"/>
      <c r="CM307" s="235"/>
      <c r="CN307" s="235"/>
      <c r="CO307" s="235"/>
    </row>
    <row r="308" spans="1:93" s="8" customFormat="1" ht="13.5" customHeight="1">
      <c r="A308" s="111"/>
      <c r="B308" s="113"/>
      <c r="C308" s="113"/>
      <c r="D308" s="76" t="s">
        <v>322</v>
      </c>
      <c r="E308" s="113"/>
      <c r="F308" s="77">
        <v>10</v>
      </c>
      <c r="G308" s="141"/>
      <c r="H308" s="71"/>
      <c r="I308" s="109"/>
      <c r="J308" s="387"/>
      <c r="K308" s="266"/>
      <c r="L308" s="266"/>
      <c r="M308" s="266"/>
      <c r="N308" s="266"/>
      <c r="O308" s="266"/>
      <c r="P308" s="266"/>
      <c r="Q308" s="266"/>
      <c r="R308" s="266"/>
      <c r="S308" s="266"/>
      <c r="T308" s="266"/>
      <c r="U308" s="266"/>
      <c r="V308" s="266"/>
      <c r="W308" s="266"/>
      <c r="X308" s="266"/>
      <c r="Y308" s="266"/>
      <c r="Z308" s="266"/>
      <c r="AA308" s="266"/>
      <c r="AB308" s="266"/>
      <c r="AC308" s="266"/>
      <c r="AD308" s="266"/>
      <c r="AE308" s="266"/>
      <c r="AF308" s="343"/>
      <c r="AG308" s="343"/>
      <c r="AH308" s="343"/>
      <c r="AI308" s="343"/>
      <c r="AJ308" s="343"/>
      <c r="AK308" s="343"/>
      <c r="AL308" s="343"/>
      <c r="AM308" s="343"/>
      <c r="AN308" s="343"/>
      <c r="AO308" s="343"/>
      <c r="AP308" s="343"/>
      <c r="AQ308" s="343"/>
      <c r="AR308" s="343"/>
      <c r="AS308" s="343"/>
      <c r="AT308" s="343"/>
      <c r="AU308" s="343"/>
      <c r="AV308" s="343"/>
      <c r="AW308" s="343"/>
      <c r="AX308" s="343"/>
      <c r="AY308" s="73"/>
      <c r="AZ308" s="73"/>
      <c r="BA308" s="73"/>
      <c r="BB308" s="73"/>
      <c r="BC308" s="73"/>
      <c r="BD308" s="73"/>
      <c r="BE308" s="73"/>
      <c r="BF308" s="73"/>
      <c r="BG308" s="73"/>
      <c r="BH308" s="73"/>
      <c r="BI308" s="73"/>
      <c r="BJ308" s="73"/>
      <c r="BK308" s="73"/>
      <c r="BL308" s="73"/>
      <c r="BM308" s="73"/>
      <c r="BN308" s="73"/>
      <c r="BO308" s="73"/>
      <c r="BP308" s="73"/>
      <c r="BQ308" s="73"/>
      <c r="BR308" s="73"/>
      <c r="BS308" s="73"/>
      <c r="BT308" s="73"/>
      <c r="BU308" s="73"/>
      <c r="BV308" s="73"/>
      <c r="BW308" s="73"/>
      <c r="BX308" s="73"/>
      <c r="BY308" s="73"/>
      <c r="BZ308" s="73"/>
      <c r="CA308" s="73"/>
      <c r="CB308" s="73"/>
      <c r="CC308" s="73"/>
      <c r="CD308" s="73"/>
      <c r="CE308" s="73"/>
      <c r="CF308" s="73"/>
      <c r="CG308" s="73"/>
      <c r="CH308" s="73"/>
      <c r="CI308" s="73"/>
      <c r="CJ308" s="73"/>
      <c r="CK308" s="73"/>
      <c r="CL308" s="73"/>
      <c r="CM308" s="73"/>
      <c r="CN308" s="73"/>
      <c r="CO308" s="73"/>
    </row>
    <row r="309" spans="1:93" s="8" customFormat="1" ht="24.75" customHeight="1">
      <c r="A309" s="111"/>
      <c r="B309" s="113"/>
      <c r="C309" s="113"/>
      <c r="D309" s="76" t="s">
        <v>113</v>
      </c>
      <c r="E309" s="113"/>
      <c r="F309" s="77"/>
      <c r="G309" s="141"/>
      <c r="H309" s="71"/>
      <c r="I309" s="109"/>
      <c r="J309" s="340"/>
      <c r="K309" s="386"/>
      <c r="L309" s="386"/>
      <c r="M309" s="386"/>
      <c r="N309" s="386"/>
      <c r="O309" s="386"/>
      <c r="P309" s="386"/>
      <c r="Q309" s="386"/>
      <c r="R309" s="386"/>
      <c r="S309" s="386"/>
      <c r="T309" s="386"/>
      <c r="U309" s="386"/>
      <c r="V309" s="386"/>
      <c r="W309" s="386"/>
      <c r="X309" s="386"/>
      <c r="Y309" s="386"/>
      <c r="Z309" s="386"/>
      <c r="AA309" s="386"/>
      <c r="AB309" s="386"/>
      <c r="AC309" s="386"/>
      <c r="AD309" s="386"/>
      <c r="AE309" s="386"/>
      <c r="AF309" s="343"/>
      <c r="AG309" s="343"/>
      <c r="AH309" s="343"/>
      <c r="AI309" s="343"/>
      <c r="AJ309" s="343"/>
      <c r="AK309" s="343"/>
      <c r="AL309" s="343"/>
      <c r="AM309" s="343"/>
      <c r="AN309" s="343"/>
      <c r="AO309" s="343"/>
      <c r="AP309" s="343"/>
      <c r="AQ309" s="343"/>
      <c r="AR309" s="343"/>
      <c r="AS309" s="343"/>
      <c r="AT309" s="343"/>
      <c r="AU309" s="343"/>
      <c r="AV309" s="343"/>
      <c r="AW309" s="343"/>
      <c r="AX309" s="343"/>
      <c r="AY309" s="73"/>
      <c r="AZ309" s="73"/>
      <c r="BA309" s="73"/>
      <c r="BB309" s="73"/>
      <c r="BC309" s="73"/>
      <c r="BD309" s="73"/>
      <c r="BE309" s="73"/>
      <c r="BF309" s="73"/>
      <c r="BG309" s="73"/>
      <c r="BH309" s="73"/>
      <c r="BI309" s="73"/>
      <c r="BJ309" s="73"/>
      <c r="BK309" s="73"/>
      <c r="BL309" s="73"/>
      <c r="BM309" s="73"/>
      <c r="BN309" s="73"/>
      <c r="BO309" s="73"/>
      <c r="BP309" s="73"/>
      <c r="BQ309" s="73"/>
      <c r="BR309" s="73"/>
      <c r="BS309" s="73"/>
      <c r="BT309" s="73"/>
      <c r="BU309" s="73"/>
      <c r="BV309" s="73"/>
      <c r="BW309" s="73"/>
      <c r="BX309" s="73"/>
      <c r="BY309" s="73"/>
      <c r="BZ309" s="73"/>
      <c r="CA309" s="73"/>
      <c r="CB309" s="73"/>
      <c r="CC309" s="73"/>
      <c r="CD309" s="73"/>
      <c r="CE309" s="73"/>
      <c r="CF309" s="73"/>
      <c r="CG309" s="73"/>
      <c r="CH309" s="73"/>
      <c r="CI309" s="73"/>
      <c r="CJ309" s="73"/>
      <c r="CK309" s="73"/>
      <c r="CL309" s="73"/>
      <c r="CM309" s="73"/>
      <c r="CN309" s="73"/>
      <c r="CO309" s="73"/>
    </row>
    <row r="310" spans="1:93" s="38" customFormat="1" ht="13.5" customHeight="1">
      <c r="A310" s="74"/>
      <c r="B310" s="75"/>
      <c r="C310" s="75">
        <v>784</v>
      </c>
      <c r="D310" s="75" t="s">
        <v>69</v>
      </c>
      <c r="E310" s="75"/>
      <c r="F310" s="156"/>
      <c r="G310" s="78"/>
      <c r="H310" s="78">
        <f>SUM(H311:H365)</f>
        <v>0</v>
      </c>
      <c r="I310" s="101"/>
      <c r="J310" s="418"/>
      <c r="AB310" s="388"/>
      <c r="AC310" s="388"/>
      <c r="AD310" s="388"/>
      <c r="AE310" s="388"/>
    </row>
    <row r="311" spans="1:93" s="38" customFormat="1" ht="13.5" customHeight="1">
      <c r="A311" s="67">
        <v>86</v>
      </c>
      <c r="B311" s="69">
        <v>784</v>
      </c>
      <c r="C311" s="69">
        <v>784111001</v>
      </c>
      <c r="D311" s="69" t="s">
        <v>125</v>
      </c>
      <c r="E311" s="69" t="s">
        <v>30</v>
      </c>
      <c r="F311" s="100">
        <f>SUM(F313)</f>
        <v>365.33000000000004</v>
      </c>
      <c r="G311" s="71"/>
      <c r="H311" s="71">
        <f>F311*G311</f>
        <v>0</v>
      </c>
      <c r="I311" s="101" t="s">
        <v>31</v>
      </c>
      <c r="AB311" s="388"/>
      <c r="AC311" s="388"/>
      <c r="AD311" s="388"/>
      <c r="AE311" s="388"/>
    </row>
    <row r="312" spans="1:93" s="38" customFormat="1" ht="13.5" customHeight="1">
      <c r="A312" s="67"/>
      <c r="B312" s="69"/>
      <c r="C312" s="69"/>
      <c r="D312" s="110" t="s">
        <v>126</v>
      </c>
      <c r="E312" s="69"/>
      <c r="G312" s="71"/>
      <c r="H312" s="71"/>
      <c r="I312" s="101"/>
    </row>
    <row r="313" spans="1:93" s="38" customFormat="1" ht="13.5" customHeight="1">
      <c r="A313" s="67"/>
      <c r="B313" s="69"/>
      <c r="C313" s="69"/>
      <c r="D313" s="110" t="s">
        <v>323</v>
      </c>
      <c r="E313" s="69"/>
      <c r="F313" s="77">
        <f>F354</f>
        <v>365.33000000000004</v>
      </c>
      <c r="G313" s="71"/>
      <c r="H313" s="71"/>
      <c r="I313" s="101"/>
      <c r="J313" s="406"/>
    </row>
    <row r="314" spans="1:93" s="38" customFormat="1" ht="13.5" customHeight="1">
      <c r="A314" s="67">
        <v>87</v>
      </c>
      <c r="B314" s="69">
        <v>784</v>
      </c>
      <c r="C314" s="69">
        <v>784111005</v>
      </c>
      <c r="D314" s="69" t="s">
        <v>324</v>
      </c>
      <c r="E314" s="69" t="s">
        <v>30</v>
      </c>
      <c r="F314" s="100">
        <f>SUM(F316)</f>
        <v>620.42000000000007</v>
      </c>
      <c r="G314" s="71"/>
      <c r="H314" s="71">
        <f>F314*G314</f>
        <v>0</v>
      </c>
      <c r="I314" s="101" t="s">
        <v>31</v>
      </c>
    </row>
    <row r="315" spans="1:93" s="38" customFormat="1" ht="13.5" customHeight="1">
      <c r="A315" s="67"/>
      <c r="B315" s="69"/>
      <c r="C315" s="69"/>
      <c r="D315" s="110" t="s">
        <v>126</v>
      </c>
      <c r="E315" s="69"/>
      <c r="G315" s="71"/>
      <c r="H315" s="71"/>
      <c r="I315" s="101"/>
    </row>
    <row r="316" spans="1:93" s="38" customFormat="1" ht="13.5" customHeight="1">
      <c r="A316" s="67"/>
      <c r="B316" s="69"/>
      <c r="C316" s="69"/>
      <c r="D316" s="110" t="s">
        <v>325</v>
      </c>
      <c r="E316" s="69"/>
      <c r="F316" s="77">
        <f>F357</f>
        <v>620.42000000000007</v>
      </c>
      <c r="G316" s="71"/>
      <c r="H316" s="71"/>
      <c r="I316" s="101"/>
      <c r="J316" s="406"/>
    </row>
    <row r="317" spans="1:93" s="38" customFormat="1" ht="13.5" customHeight="1">
      <c r="A317" s="67">
        <v>88</v>
      </c>
      <c r="B317" s="69">
        <v>784</v>
      </c>
      <c r="C317" s="69">
        <v>784121001</v>
      </c>
      <c r="D317" s="69" t="s">
        <v>127</v>
      </c>
      <c r="E317" s="69" t="s">
        <v>30</v>
      </c>
      <c r="F317" s="100">
        <f>SUM(F319)</f>
        <v>365.33000000000004</v>
      </c>
      <c r="G317" s="71"/>
      <c r="H317" s="71">
        <f>F317*G317</f>
        <v>0</v>
      </c>
      <c r="I317" s="101" t="s">
        <v>31</v>
      </c>
      <c r="J317" s="52"/>
    </row>
    <row r="318" spans="1:93" s="38" customFormat="1" ht="13.5" customHeight="1">
      <c r="A318" s="67"/>
      <c r="B318" s="69"/>
      <c r="C318" s="69"/>
      <c r="D318" s="110" t="s">
        <v>326</v>
      </c>
      <c r="E318" s="69"/>
      <c r="G318" s="71"/>
      <c r="H318" s="71"/>
      <c r="I318" s="101"/>
      <c r="J318" s="334"/>
    </row>
    <row r="319" spans="1:93" s="38" customFormat="1" ht="27" customHeight="1">
      <c r="A319" s="67"/>
      <c r="B319" s="69"/>
      <c r="C319" s="69"/>
      <c r="D319" s="110" t="s">
        <v>377</v>
      </c>
      <c r="E319" s="69"/>
      <c r="F319" s="77">
        <f>(35.66+38.43+5.62+41.31)+(62.38+69.44+28.66+83.83)</f>
        <v>365.33000000000004</v>
      </c>
      <c r="G319" s="71"/>
      <c r="H319" s="71"/>
      <c r="I319" s="101"/>
    </row>
    <row r="320" spans="1:93" s="38" customFormat="1" ht="13.5" customHeight="1">
      <c r="A320" s="67"/>
      <c r="B320" s="69"/>
      <c r="C320" s="69"/>
      <c r="D320" s="110" t="s">
        <v>128</v>
      </c>
      <c r="E320" s="69"/>
      <c r="F320" s="77"/>
      <c r="G320" s="71"/>
      <c r="H320" s="71"/>
      <c r="I320" s="101"/>
      <c r="J320" s="250"/>
    </row>
    <row r="321" spans="1:13" s="38" customFormat="1" ht="13.5" customHeight="1">
      <c r="A321" s="67">
        <v>89</v>
      </c>
      <c r="B321" s="69">
        <v>784</v>
      </c>
      <c r="C321" s="69">
        <v>784121005</v>
      </c>
      <c r="D321" s="69" t="s">
        <v>327</v>
      </c>
      <c r="E321" s="69" t="s">
        <v>30</v>
      </c>
      <c r="F321" s="100">
        <f>SUM(F323)</f>
        <v>619.34</v>
      </c>
      <c r="G321" s="71"/>
      <c r="H321" s="71">
        <f>F321*G321</f>
        <v>0</v>
      </c>
      <c r="I321" s="101" t="s">
        <v>31</v>
      </c>
      <c r="J321" s="52"/>
    </row>
    <row r="322" spans="1:13" s="38" customFormat="1" ht="13.5" customHeight="1">
      <c r="A322" s="67"/>
      <c r="B322" s="69"/>
      <c r="C322" s="69"/>
      <c r="D322" s="110" t="s">
        <v>326</v>
      </c>
      <c r="E322" s="69"/>
      <c r="G322" s="71"/>
      <c r="H322" s="71"/>
      <c r="I322" s="101"/>
    </row>
    <row r="323" spans="1:13" s="38" customFormat="1" ht="13.5" customHeight="1">
      <c r="A323" s="67"/>
      <c r="B323" s="69"/>
      <c r="C323" s="69"/>
      <c r="D323" s="110" t="s">
        <v>378</v>
      </c>
      <c r="E323" s="69"/>
      <c r="F323" s="77">
        <f>(210.7+138.6+7.23)+(287.22+30.35-54.76)</f>
        <v>619.34</v>
      </c>
      <c r="G323" s="71"/>
      <c r="H323" s="71"/>
      <c r="I323" s="101"/>
    </row>
    <row r="324" spans="1:13" s="38" customFormat="1" ht="13.5" customHeight="1">
      <c r="A324" s="67"/>
      <c r="B324" s="69"/>
      <c r="C324" s="69"/>
      <c r="D324" s="110" t="s">
        <v>128</v>
      </c>
      <c r="E324" s="69"/>
      <c r="F324" s="77"/>
      <c r="G324" s="71"/>
      <c r="H324" s="71"/>
      <c r="I324" s="101"/>
      <c r="J324" s="250"/>
    </row>
    <row r="325" spans="1:13" s="38" customFormat="1" ht="13.5" customHeight="1">
      <c r="A325" s="67">
        <v>90</v>
      </c>
      <c r="B325" s="69">
        <v>784</v>
      </c>
      <c r="C325" s="69">
        <v>784121011</v>
      </c>
      <c r="D325" s="69" t="s">
        <v>129</v>
      </c>
      <c r="E325" s="69" t="s">
        <v>30</v>
      </c>
      <c r="F325" s="100">
        <f>SUM(F327)</f>
        <v>365.33000000000004</v>
      </c>
      <c r="G325" s="71"/>
      <c r="H325" s="71">
        <f>F325*G325</f>
        <v>0</v>
      </c>
      <c r="I325" s="101" t="s">
        <v>31</v>
      </c>
    </row>
    <row r="326" spans="1:13" s="38" customFormat="1" ht="13.5" customHeight="1">
      <c r="A326" s="67"/>
      <c r="B326" s="69"/>
      <c r="C326" s="69"/>
      <c r="D326" s="110" t="s">
        <v>130</v>
      </c>
      <c r="E326" s="69"/>
      <c r="G326" s="71"/>
      <c r="H326" s="71"/>
      <c r="I326" s="101"/>
    </row>
    <row r="327" spans="1:13" s="38" customFormat="1" ht="27" customHeight="1">
      <c r="A327" s="67"/>
      <c r="B327" s="69"/>
      <c r="C327" s="69"/>
      <c r="D327" s="110" t="s">
        <v>377</v>
      </c>
      <c r="E327" s="69"/>
      <c r="F327" s="77">
        <f>(35.66+38.43+5.62+41.31)+(62.38+69.44+28.66+83.83)</f>
        <v>365.33000000000004</v>
      </c>
      <c r="G327" s="71"/>
      <c r="H327" s="71"/>
      <c r="I327" s="101"/>
    </row>
    <row r="328" spans="1:13" s="38" customFormat="1" ht="13.5" customHeight="1">
      <c r="A328" s="67">
        <v>91</v>
      </c>
      <c r="B328" s="69">
        <v>784</v>
      </c>
      <c r="C328" s="69">
        <v>784121015</v>
      </c>
      <c r="D328" s="69" t="s">
        <v>328</v>
      </c>
      <c r="E328" s="69" t="s">
        <v>30</v>
      </c>
      <c r="F328" s="100">
        <f>SUM(F330)</f>
        <v>619.34</v>
      </c>
      <c r="G328" s="71"/>
      <c r="H328" s="71">
        <f>F328*G328</f>
        <v>0</v>
      </c>
      <c r="I328" s="101" t="s">
        <v>31</v>
      </c>
    </row>
    <row r="329" spans="1:13" s="38" customFormat="1" ht="13.5" customHeight="1">
      <c r="A329" s="67"/>
      <c r="B329" s="69"/>
      <c r="C329" s="69"/>
      <c r="D329" s="110" t="s">
        <v>130</v>
      </c>
      <c r="E329" s="69"/>
      <c r="G329" s="71"/>
      <c r="H329" s="71"/>
      <c r="I329" s="101"/>
    </row>
    <row r="330" spans="1:13" s="38" customFormat="1" ht="13.5" customHeight="1">
      <c r="A330" s="67"/>
      <c r="B330" s="69"/>
      <c r="C330" s="69"/>
      <c r="D330" s="110" t="s">
        <v>378</v>
      </c>
      <c r="E330" s="69"/>
      <c r="F330" s="77">
        <f>(210.7+138.6+7.23)+(287.22+30.35-54.76)</f>
        <v>619.34</v>
      </c>
      <c r="G330" s="71"/>
      <c r="H330" s="71"/>
      <c r="I330" s="101"/>
    </row>
    <row r="331" spans="1:13" s="38" customFormat="1" ht="13.5" customHeight="1">
      <c r="A331" s="67">
        <v>92</v>
      </c>
      <c r="B331" s="69">
        <v>784</v>
      </c>
      <c r="C331" s="69">
        <v>784171111</v>
      </c>
      <c r="D331" s="69" t="s">
        <v>132</v>
      </c>
      <c r="E331" s="69" t="s">
        <v>30</v>
      </c>
      <c r="F331" s="100">
        <f>SUM(F333)</f>
        <v>75</v>
      </c>
      <c r="G331" s="71"/>
      <c r="H331" s="71">
        <f>F331*G331</f>
        <v>0</v>
      </c>
      <c r="I331" s="101" t="s">
        <v>31</v>
      </c>
      <c r="J331" s="252"/>
    </row>
    <row r="332" spans="1:13" s="38" customFormat="1" ht="13.5" customHeight="1">
      <c r="A332" s="67"/>
      <c r="B332" s="69"/>
      <c r="C332" s="69"/>
      <c r="D332" s="110" t="s">
        <v>133</v>
      </c>
      <c r="E332" s="69"/>
      <c r="G332" s="71"/>
      <c r="H332" s="71"/>
      <c r="I332" s="101"/>
      <c r="J332" s="419"/>
      <c r="K332" s="419"/>
      <c r="L332" s="419"/>
      <c r="M332" s="419"/>
    </row>
    <row r="333" spans="1:13" s="38" customFormat="1" ht="13.5" customHeight="1">
      <c r="A333" s="67"/>
      <c r="B333" s="69"/>
      <c r="C333" s="69"/>
      <c r="D333" s="110" t="s">
        <v>368</v>
      </c>
      <c r="E333" s="69"/>
      <c r="F333" s="163">
        <v>75</v>
      </c>
      <c r="G333" s="71"/>
      <c r="H333" s="71"/>
      <c r="I333" s="101"/>
    </row>
    <row r="334" spans="1:13" s="38" customFormat="1" ht="13.5" customHeight="1">
      <c r="A334" s="296"/>
      <c r="B334" s="290"/>
      <c r="C334" s="290"/>
      <c r="D334" s="402" t="s">
        <v>131</v>
      </c>
      <c r="E334" s="290"/>
      <c r="F334" s="403"/>
      <c r="G334" s="298"/>
      <c r="H334" s="298"/>
      <c r="I334" s="404"/>
      <c r="J334" s="252"/>
    </row>
    <row r="335" spans="1:13" s="38" customFormat="1" ht="13.5" customHeight="1">
      <c r="A335" s="67">
        <v>93</v>
      </c>
      <c r="B335" s="69">
        <v>784</v>
      </c>
      <c r="C335" s="69">
        <v>784171115</v>
      </c>
      <c r="D335" s="69" t="s">
        <v>329</v>
      </c>
      <c r="E335" s="69" t="s">
        <v>30</v>
      </c>
      <c r="F335" s="100">
        <f>SUM(F337)</f>
        <v>150</v>
      </c>
      <c r="G335" s="71"/>
      <c r="H335" s="71">
        <f>F335*G335</f>
        <v>0</v>
      </c>
      <c r="I335" s="101" t="s">
        <v>31</v>
      </c>
      <c r="J335" s="252"/>
    </row>
    <row r="336" spans="1:13" s="38" customFormat="1" ht="13.5" customHeight="1">
      <c r="A336" s="67"/>
      <c r="B336" s="69"/>
      <c r="C336" s="69"/>
      <c r="D336" s="110" t="s">
        <v>133</v>
      </c>
      <c r="E336" s="69"/>
      <c r="G336" s="71"/>
      <c r="H336" s="71"/>
      <c r="I336" s="101"/>
      <c r="J336" s="252"/>
    </row>
    <row r="337" spans="1:93" s="38" customFormat="1" ht="13.5" customHeight="1">
      <c r="A337" s="67"/>
      <c r="B337" s="69"/>
      <c r="C337" s="69"/>
      <c r="D337" s="110" t="s">
        <v>330</v>
      </c>
      <c r="E337" s="69"/>
      <c r="F337" s="163">
        <v>150</v>
      </c>
      <c r="G337" s="71"/>
      <c r="H337" s="71"/>
      <c r="I337" s="101"/>
    </row>
    <row r="338" spans="1:93" s="38" customFormat="1" ht="13.5" customHeight="1">
      <c r="A338" s="296"/>
      <c r="B338" s="290"/>
      <c r="C338" s="290"/>
      <c r="D338" s="402" t="s">
        <v>131</v>
      </c>
      <c r="E338" s="290"/>
      <c r="F338" s="403"/>
      <c r="G338" s="298"/>
      <c r="H338" s="298"/>
      <c r="I338" s="404"/>
      <c r="J338" s="252"/>
    </row>
    <row r="339" spans="1:93" s="38" customFormat="1" ht="13.5" customHeight="1">
      <c r="A339" s="67">
        <v>94</v>
      </c>
      <c r="B339" s="69">
        <v>784</v>
      </c>
      <c r="C339" s="69">
        <v>784171121</v>
      </c>
      <c r="D339" s="69" t="s">
        <v>134</v>
      </c>
      <c r="E339" s="69" t="s">
        <v>30</v>
      </c>
      <c r="F339" s="100">
        <f>SUM(F341)</f>
        <v>125</v>
      </c>
      <c r="G339" s="71"/>
      <c r="H339" s="71">
        <f>F339*G339</f>
        <v>0</v>
      </c>
      <c r="I339" s="101" t="s">
        <v>31</v>
      </c>
      <c r="J339" s="252"/>
    </row>
    <row r="340" spans="1:93" s="38" customFormat="1" ht="13.5" customHeight="1">
      <c r="A340" s="67"/>
      <c r="B340" s="69"/>
      <c r="C340" s="69"/>
      <c r="D340" s="110" t="s">
        <v>135</v>
      </c>
      <c r="E340" s="69"/>
      <c r="G340" s="71"/>
      <c r="H340" s="71"/>
      <c r="I340" s="101"/>
      <c r="J340" s="252"/>
    </row>
    <row r="341" spans="1:93" s="38" customFormat="1" ht="13.5" customHeight="1">
      <c r="A341" s="67"/>
      <c r="B341" s="69"/>
      <c r="C341" s="69"/>
      <c r="D341" s="110" t="s">
        <v>369</v>
      </c>
      <c r="E341" s="69"/>
      <c r="F341" s="163">
        <v>125</v>
      </c>
      <c r="G341" s="71"/>
      <c r="H341" s="71"/>
      <c r="I341" s="101"/>
    </row>
    <row r="342" spans="1:93" s="38" customFormat="1" ht="13.5" customHeight="1">
      <c r="A342" s="296"/>
      <c r="B342" s="290"/>
      <c r="C342" s="290"/>
      <c r="D342" s="402" t="s">
        <v>131</v>
      </c>
      <c r="E342" s="290"/>
      <c r="F342" s="403"/>
      <c r="G342" s="298"/>
      <c r="H342" s="298"/>
      <c r="I342" s="404"/>
      <c r="J342" s="252"/>
    </row>
    <row r="343" spans="1:93" s="38" customFormat="1" ht="13.5" customHeight="1">
      <c r="A343" s="67">
        <v>95</v>
      </c>
      <c r="B343" s="69">
        <v>784</v>
      </c>
      <c r="C343" s="69">
        <v>784171125</v>
      </c>
      <c r="D343" s="69" t="s">
        <v>331</v>
      </c>
      <c r="E343" s="69" t="s">
        <v>30</v>
      </c>
      <c r="F343" s="100">
        <f>SUM(F345)</f>
        <v>100</v>
      </c>
      <c r="G343" s="71"/>
      <c r="H343" s="71">
        <f>F343*G343</f>
        <v>0</v>
      </c>
      <c r="I343" s="101" t="s">
        <v>31</v>
      </c>
      <c r="J343" s="252"/>
    </row>
    <row r="344" spans="1:93" s="38" customFormat="1" ht="13.5" customHeight="1">
      <c r="A344" s="67"/>
      <c r="B344" s="69"/>
      <c r="C344" s="69"/>
      <c r="D344" s="110" t="s">
        <v>135</v>
      </c>
      <c r="E344" s="69"/>
      <c r="G344" s="71"/>
      <c r="H344" s="71"/>
      <c r="I344" s="101"/>
      <c r="J344" s="252"/>
    </row>
    <row r="345" spans="1:93" s="38" customFormat="1" ht="13.5" customHeight="1">
      <c r="A345" s="67"/>
      <c r="B345" s="69"/>
      <c r="C345" s="69"/>
      <c r="D345" s="110" t="s">
        <v>332</v>
      </c>
      <c r="E345" s="69"/>
      <c r="F345" s="163">
        <v>100</v>
      </c>
      <c r="G345" s="71"/>
      <c r="H345" s="71"/>
      <c r="I345" s="101"/>
    </row>
    <row r="346" spans="1:93" s="38" customFormat="1" ht="13.5" customHeight="1">
      <c r="A346" s="296"/>
      <c r="B346" s="290"/>
      <c r="C346" s="290"/>
      <c r="D346" s="402" t="s">
        <v>131</v>
      </c>
      <c r="E346" s="290"/>
      <c r="F346" s="403"/>
      <c r="G346" s="298"/>
      <c r="H346" s="298"/>
      <c r="I346" s="404"/>
      <c r="J346" s="252"/>
    </row>
    <row r="347" spans="1:93" s="261" customFormat="1" ht="13.5" customHeight="1">
      <c r="A347" s="253">
        <v>96</v>
      </c>
      <c r="B347" s="254">
        <v>581</v>
      </c>
      <c r="C347" s="254">
        <v>58124842</v>
      </c>
      <c r="D347" s="254" t="s">
        <v>136</v>
      </c>
      <c r="E347" s="254" t="s">
        <v>30</v>
      </c>
      <c r="F347" s="255">
        <f>SUM(F349:F351)</f>
        <v>472.5</v>
      </c>
      <c r="G347" s="256"/>
      <c r="H347" s="256">
        <f>F347*G347</f>
        <v>0</v>
      </c>
      <c r="I347" s="257" t="s">
        <v>31</v>
      </c>
      <c r="J347" s="420"/>
      <c r="K347" s="421"/>
      <c r="L347" s="377"/>
      <c r="M347" s="422"/>
      <c r="N347" s="379"/>
      <c r="O347" s="380"/>
      <c r="P347" s="203"/>
      <c r="Q347" s="203"/>
      <c r="R347" s="268"/>
      <c r="S347" s="266"/>
      <c r="T347" s="266"/>
      <c r="U347" s="266"/>
      <c r="V347" s="266"/>
      <c r="W347" s="266"/>
      <c r="X347" s="266"/>
      <c r="Y347" s="266"/>
      <c r="Z347" s="266"/>
      <c r="AA347" s="266"/>
      <c r="AB347" s="38"/>
      <c r="AC347" s="38"/>
      <c r="AD347" s="38"/>
      <c r="AE347" s="38"/>
      <c r="AF347" s="237"/>
      <c r="AG347" s="237"/>
      <c r="AH347" s="237"/>
      <c r="AI347" s="237"/>
      <c r="AJ347" s="237"/>
      <c r="AK347" s="237"/>
      <c r="AL347" s="237"/>
      <c r="AM347" s="237"/>
      <c r="AN347" s="237"/>
      <c r="AO347" s="237"/>
      <c r="AP347" s="237"/>
      <c r="AQ347" s="237"/>
      <c r="AR347" s="237"/>
      <c r="AS347" s="237"/>
      <c r="AT347" s="237"/>
      <c r="AU347" s="237"/>
      <c r="AV347" s="237"/>
      <c r="AW347" s="237"/>
      <c r="AX347" s="237"/>
      <c r="AY347" s="237"/>
      <c r="AZ347" s="237"/>
      <c r="BA347" s="237"/>
      <c r="BB347" s="237"/>
      <c r="BC347" s="237"/>
      <c r="BD347" s="237"/>
      <c r="BE347" s="237"/>
      <c r="BF347" s="237"/>
      <c r="BG347" s="237"/>
      <c r="BH347" s="237"/>
      <c r="BI347" s="237"/>
      <c r="BJ347" s="237"/>
      <c r="BK347" s="237"/>
      <c r="BL347" s="237"/>
      <c r="BM347" s="237"/>
      <c r="BN347" s="237"/>
      <c r="BO347" s="237"/>
      <c r="BP347" s="237"/>
      <c r="BQ347" s="237"/>
      <c r="BR347" s="237"/>
      <c r="BS347" s="237"/>
      <c r="BT347" s="237"/>
      <c r="BU347" s="237"/>
      <c r="BV347" s="237"/>
      <c r="BW347" s="237"/>
      <c r="BX347" s="237"/>
      <c r="BY347" s="237"/>
      <c r="BZ347" s="237"/>
      <c r="CA347" s="237"/>
      <c r="CB347" s="237"/>
      <c r="CC347" s="237"/>
      <c r="CD347" s="237"/>
      <c r="CE347" s="237"/>
      <c r="CF347" s="237"/>
      <c r="CG347" s="237"/>
      <c r="CH347" s="237"/>
      <c r="CI347" s="237"/>
      <c r="CJ347" s="237"/>
      <c r="CK347" s="237"/>
      <c r="CL347" s="237"/>
      <c r="CM347" s="237"/>
      <c r="CN347" s="237"/>
      <c r="CO347" s="237"/>
    </row>
    <row r="348" spans="1:93" s="261" customFormat="1" ht="13.5" customHeight="1">
      <c r="A348" s="253"/>
      <c r="B348" s="254"/>
      <c r="C348" s="254"/>
      <c r="D348" s="258" t="s">
        <v>137</v>
      </c>
      <c r="E348" s="254"/>
      <c r="F348" s="237"/>
      <c r="G348" s="256"/>
      <c r="H348" s="256"/>
      <c r="I348" s="260"/>
      <c r="J348" s="266"/>
      <c r="K348" s="266"/>
      <c r="L348" s="266"/>
      <c r="M348" s="266"/>
      <c r="N348" s="266"/>
      <c r="O348" s="266"/>
      <c r="P348" s="266"/>
      <c r="Q348" s="266"/>
      <c r="R348" s="266"/>
      <c r="S348" s="266"/>
      <c r="T348" s="266"/>
      <c r="U348" s="266"/>
      <c r="V348" s="266"/>
      <c r="W348" s="266"/>
      <c r="X348" s="266"/>
      <c r="Y348" s="266"/>
      <c r="Z348" s="266"/>
      <c r="AA348" s="266"/>
      <c r="AB348" s="38"/>
      <c r="AC348" s="38"/>
      <c r="AD348" s="38"/>
      <c r="AE348" s="38"/>
      <c r="AF348" s="237"/>
      <c r="AG348" s="237"/>
      <c r="AH348" s="237"/>
      <c r="AI348" s="237"/>
      <c r="AJ348" s="237"/>
      <c r="AK348" s="237"/>
      <c r="AL348" s="237"/>
      <c r="AM348" s="237"/>
      <c r="AN348" s="237"/>
      <c r="AO348" s="237"/>
      <c r="AP348" s="237"/>
      <c r="AQ348" s="237"/>
      <c r="AR348" s="237"/>
      <c r="AS348" s="237"/>
      <c r="AT348" s="237"/>
      <c r="AU348" s="237"/>
      <c r="AV348" s="237"/>
      <c r="AW348" s="237"/>
      <c r="AX348" s="237"/>
      <c r="AY348" s="237"/>
      <c r="AZ348" s="237"/>
      <c r="BA348" s="237"/>
      <c r="BB348" s="237"/>
      <c r="BC348" s="237"/>
      <c r="BD348" s="237"/>
      <c r="BE348" s="237"/>
      <c r="BF348" s="237"/>
      <c r="BG348" s="237"/>
      <c r="BH348" s="237"/>
      <c r="BI348" s="237"/>
      <c r="BJ348" s="237"/>
      <c r="BK348" s="237"/>
      <c r="BL348" s="237"/>
      <c r="BM348" s="237"/>
      <c r="BN348" s="237"/>
      <c r="BO348" s="237"/>
      <c r="BP348" s="237"/>
      <c r="BQ348" s="237"/>
      <c r="BR348" s="237"/>
      <c r="BS348" s="237"/>
      <c r="BT348" s="237"/>
      <c r="BU348" s="237"/>
      <c r="BV348" s="237"/>
      <c r="BW348" s="237"/>
      <c r="BX348" s="237"/>
      <c r="BY348" s="237"/>
      <c r="BZ348" s="237"/>
      <c r="CA348" s="237"/>
      <c r="CB348" s="237"/>
      <c r="CC348" s="237"/>
      <c r="CD348" s="237"/>
      <c r="CE348" s="237"/>
      <c r="CF348" s="237"/>
      <c r="CG348" s="237"/>
      <c r="CH348" s="237"/>
      <c r="CI348" s="237"/>
      <c r="CJ348" s="237"/>
      <c r="CK348" s="237"/>
      <c r="CL348" s="237"/>
      <c r="CM348" s="237"/>
      <c r="CN348" s="237"/>
      <c r="CO348" s="237"/>
    </row>
    <row r="349" spans="1:93" s="261" customFormat="1" ht="13.5" customHeight="1">
      <c r="A349" s="253"/>
      <c r="B349" s="254"/>
      <c r="C349" s="254"/>
      <c r="D349" s="258" t="s">
        <v>370</v>
      </c>
      <c r="E349" s="254"/>
      <c r="F349" s="259">
        <f>(75+150)*1.05</f>
        <v>236.25</v>
      </c>
      <c r="G349" s="256"/>
      <c r="H349" s="256"/>
      <c r="I349" s="260"/>
      <c r="J349" s="389"/>
      <c r="K349" s="266"/>
      <c r="L349" s="266"/>
      <c r="M349" s="266"/>
      <c r="N349" s="266"/>
      <c r="O349" s="266"/>
      <c r="P349" s="266"/>
      <c r="Q349" s="266"/>
      <c r="R349" s="266"/>
      <c r="S349" s="266"/>
      <c r="T349" s="266"/>
      <c r="U349" s="266"/>
      <c r="V349" s="266"/>
      <c r="W349" s="266"/>
      <c r="X349" s="266"/>
      <c r="Y349" s="266"/>
      <c r="Z349" s="266"/>
      <c r="AA349" s="266"/>
      <c r="AB349" s="266"/>
      <c r="AC349" s="266"/>
      <c r="AD349" s="266"/>
      <c r="AE349" s="266"/>
      <c r="AF349" s="237"/>
      <c r="AG349" s="237"/>
      <c r="AH349" s="237"/>
      <c r="AI349" s="237"/>
      <c r="AJ349" s="237"/>
      <c r="AK349" s="237"/>
      <c r="AL349" s="237"/>
      <c r="AM349" s="237"/>
      <c r="AN349" s="237"/>
      <c r="AO349" s="237"/>
      <c r="AP349" s="237"/>
      <c r="AQ349" s="237"/>
      <c r="AR349" s="237"/>
      <c r="AS349" s="237"/>
      <c r="AT349" s="237"/>
      <c r="AU349" s="237"/>
      <c r="AV349" s="237"/>
      <c r="AW349" s="237"/>
      <c r="AX349" s="237"/>
      <c r="AY349" s="237"/>
      <c r="AZ349" s="237"/>
      <c r="BA349" s="237"/>
      <c r="BB349" s="237"/>
      <c r="BC349" s="237"/>
      <c r="BD349" s="237"/>
      <c r="BE349" s="237"/>
      <c r="BF349" s="237"/>
      <c r="BG349" s="237"/>
      <c r="BH349" s="237"/>
      <c r="BI349" s="237"/>
      <c r="BJ349" s="237"/>
      <c r="BK349" s="237"/>
      <c r="BL349" s="237"/>
      <c r="BM349" s="237"/>
      <c r="BN349" s="237"/>
      <c r="BO349" s="237"/>
      <c r="BP349" s="237"/>
      <c r="BQ349" s="237"/>
      <c r="BR349" s="237"/>
      <c r="BS349" s="237"/>
      <c r="BT349" s="237"/>
      <c r="BU349" s="237"/>
      <c r="BV349" s="237"/>
      <c r="BW349" s="237"/>
      <c r="BX349" s="237"/>
      <c r="BY349" s="237"/>
      <c r="BZ349" s="237"/>
      <c r="CA349" s="237"/>
      <c r="CB349" s="237"/>
      <c r="CC349" s="237"/>
      <c r="CD349" s="237"/>
      <c r="CE349" s="237"/>
      <c r="CF349" s="237"/>
      <c r="CG349" s="237"/>
      <c r="CH349" s="237"/>
      <c r="CI349" s="237"/>
      <c r="CJ349" s="237"/>
      <c r="CK349" s="237"/>
      <c r="CL349" s="237"/>
      <c r="CM349" s="237"/>
      <c r="CN349" s="237"/>
      <c r="CO349" s="237"/>
    </row>
    <row r="350" spans="1:93" s="261" customFormat="1" ht="13.5" customHeight="1">
      <c r="A350" s="253"/>
      <c r="B350" s="254"/>
      <c r="C350" s="254"/>
      <c r="D350" s="258" t="s">
        <v>138</v>
      </c>
      <c r="E350" s="254"/>
      <c r="F350" s="237"/>
      <c r="G350" s="256"/>
      <c r="H350" s="256"/>
      <c r="I350" s="260"/>
      <c r="J350" s="266"/>
      <c r="K350" s="266"/>
      <c r="L350" s="266"/>
      <c r="M350" s="266"/>
      <c r="N350" s="266"/>
      <c r="O350" s="266"/>
      <c r="P350" s="266"/>
      <c r="Q350" s="266"/>
      <c r="R350" s="266"/>
      <c r="S350" s="266"/>
      <c r="T350" s="266"/>
      <c r="U350" s="266"/>
      <c r="V350" s="266"/>
      <c r="W350" s="266"/>
      <c r="X350" s="266"/>
      <c r="Y350" s="266"/>
      <c r="Z350" s="266"/>
      <c r="AA350" s="266"/>
      <c r="AB350" s="266"/>
      <c r="AC350" s="266"/>
      <c r="AD350" s="266"/>
      <c r="AE350" s="266"/>
      <c r="AF350" s="237"/>
      <c r="AG350" s="237"/>
      <c r="AH350" s="237"/>
      <c r="AI350" s="237"/>
      <c r="AJ350" s="237"/>
      <c r="AK350" s="237"/>
      <c r="AL350" s="237"/>
      <c r="AM350" s="237"/>
      <c r="AN350" s="237"/>
      <c r="AO350" s="237"/>
      <c r="AP350" s="237"/>
      <c r="AQ350" s="237"/>
      <c r="AR350" s="237"/>
      <c r="AS350" s="237"/>
      <c r="AT350" s="237"/>
      <c r="AU350" s="237"/>
      <c r="AV350" s="237"/>
      <c r="AW350" s="237"/>
      <c r="AX350" s="237"/>
      <c r="AY350" s="237"/>
      <c r="AZ350" s="237"/>
      <c r="BA350" s="237"/>
      <c r="BB350" s="237"/>
      <c r="BC350" s="237"/>
      <c r="BD350" s="237"/>
      <c r="BE350" s="237"/>
      <c r="BF350" s="237"/>
      <c r="BG350" s="237"/>
      <c r="BH350" s="237"/>
      <c r="BI350" s="237"/>
      <c r="BJ350" s="237"/>
      <c r="BK350" s="237"/>
      <c r="BL350" s="237"/>
      <c r="BM350" s="237"/>
      <c r="BN350" s="237"/>
      <c r="BO350" s="237"/>
      <c r="BP350" s="237"/>
      <c r="BQ350" s="237"/>
      <c r="BR350" s="237"/>
      <c r="BS350" s="237"/>
      <c r="BT350" s="237"/>
      <c r="BU350" s="237"/>
      <c r="BV350" s="237"/>
      <c r="BW350" s="237"/>
      <c r="BX350" s="237"/>
      <c r="BY350" s="237"/>
      <c r="BZ350" s="237"/>
      <c r="CA350" s="237"/>
      <c r="CB350" s="237"/>
      <c r="CC350" s="237"/>
      <c r="CD350" s="237"/>
      <c r="CE350" s="237"/>
      <c r="CF350" s="237"/>
      <c r="CG350" s="237"/>
      <c r="CH350" s="237"/>
      <c r="CI350" s="237"/>
      <c r="CJ350" s="237"/>
      <c r="CK350" s="237"/>
      <c r="CL350" s="237"/>
      <c r="CM350" s="237"/>
      <c r="CN350" s="237"/>
      <c r="CO350" s="237"/>
    </row>
    <row r="351" spans="1:93" s="261" customFormat="1" ht="13.5" customHeight="1">
      <c r="A351" s="253"/>
      <c r="B351" s="254"/>
      <c r="C351" s="254"/>
      <c r="D351" s="258" t="s">
        <v>371</v>
      </c>
      <c r="E351" s="254"/>
      <c r="F351" s="259">
        <f>(125+100)*1.05</f>
        <v>236.25</v>
      </c>
      <c r="G351" s="256"/>
      <c r="H351" s="256"/>
      <c r="I351" s="260"/>
      <c r="J351" s="266"/>
      <c r="K351" s="266"/>
      <c r="L351" s="266"/>
      <c r="M351" s="266"/>
      <c r="N351" s="266"/>
      <c r="O351" s="266"/>
      <c r="P351" s="266"/>
      <c r="Q351" s="266"/>
      <c r="R351" s="266"/>
      <c r="S351" s="266"/>
      <c r="T351" s="266"/>
      <c r="U351" s="266"/>
      <c r="V351" s="266"/>
      <c r="W351" s="266"/>
      <c r="X351" s="266"/>
      <c r="Y351" s="266"/>
      <c r="Z351" s="266"/>
      <c r="AA351" s="266"/>
      <c r="AB351" s="266"/>
      <c r="AC351" s="266"/>
      <c r="AD351" s="266"/>
      <c r="AE351" s="266"/>
      <c r="AF351" s="237"/>
      <c r="AG351" s="237"/>
      <c r="AH351" s="237"/>
      <c r="AI351" s="237"/>
      <c r="AJ351" s="237"/>
      <c r="AK351" s="237"/>
      <c r="AL351" s="237"/>
      <c r="AM351" s="237"/>
      <c r="AN351" s="237"/>
      <c r="AO351" s="237"/>
      <c r="AP351" s="237"/>
      <c r="AQ351" s="237"/>
      <c r="AR351" s="237"/>
      <c r="AS351" s="237"/>
      <c r="AT351" s="237"/>
      <c r="AU351" s="237"/>
      <c r="AV351" s="237"/>
      <c r="AW351" s="237"/>
      <c r="AX351" s="237"/>
      <c r="AY351" s="237"/>
      <c r="AZ351" s="237"/>
      <c r="BA351" s="237"/>
      <c r="BB351" s="237"/>
      <c r="BC351" s="237"/>
      <c r="BD351" s="237"/>
      <c r="BE351" s="237"/>
      <c r="BF351" s="237"/>
      <c r="BG351" s="237"/>
      <c r="BH351" s="237"/>
      <c r="BI351" s="237"/>
      <c r="BJ351" s="237"/>
      <c r="BK351" s="237"/>
      <c r="BL351" s="237"/>
      <c r="BM351" s="237"/>
      <c r="BN351" s="237"/>
      <c r="BO351" s="237"/>
      <c r="BP351" s="237"/>
      <c r="BQ351" s="237"/>
      <c r="BR351" s="237"/>
      <c r="BS351" s="237"/>
      <c r="BT351" s="237"/>
      <c r="BU351" s="237"/>
      <c r="BV351" s="237"/>
      <c r="BW351" s="237"/>
      <c r="BX351" s="237"/>
      <c r="BY351" s="237"/>
      <c r="BZ351" s="237"/>
      <c r="CA351" s="237"/>
      <c r="CB351" s="237"/>
      <c r="CC351" s="237"/>
      <c r="CD351" s="237"/>
      <c r="CE351" s="237"/>
      <c r="CF351" s="237"/>
      <c r="CG351" s="237"/>
      <c r="CH351" s="237"/>
      <c r="CI351" s="237"/>
      <c r="CJ351" s="237"/>
      <c r="CK351" s="237"/>
      <c r="CL351" s="237"/>
      <c r="CM351" s="237"/>
      <c r="CN351" s="237"/>
      <c r="CO351" s="237"/>
    </row>
    <row r="352" spans="1:93" s="38" customFormat="1" ht="13.5" customHeight="1">
      <c r="A352" s="67">
        <v>97</v>
      </c>
      <c r="B352" s="69">
        <v>784</v>
      </c>
      <c r="C352" s="69">
        <v>784181101</v>
      </c>
      <c r="D352" s="69" t="s">
        <v>139</v>
      </c>
      <c r="E352" s="69" t="s">
        <v>30</v>
      </c>
      <c r="F352" s="100">
        <f>F354</f>
        <v>365.33000000000004</v>
      </c>
      <c r="G352" s="71"/>
      <c r="H352" s="71">
        <f>F352*G352</f>
        <v>0</v>
      </c>
      <c r="I352" s="101" t="s">
        <v>31</v>
      </c>
      <c r="J352" s="135"/>
      <c r="AB352" s="266"/>
      <c r="AC352" s="266"/>
      <c r="AD352" s="266"/>
      <c r="AE352" s="266"/>
    </row>
    <row r="353" spans="1:93" s="38" customFormat="1" ht="13.5" customHeight="1">
      <c r="A353" s="67">
        <v>98</v>
      </c>
      <c r="B353" s="69">
        <v>784</v>
      </c>
      <c r="C353" s="69">
        <v>784181105</v>
      </c>
      <c r="D353" s="69" t="s">
        <v>333</v>
      </c>
      <c r="E353" s="69" t="s">
        <v>30</v>
      </c>
      <c r="F353" s="100">
        <f>F357</f>
        <v>620.42000000000007</v>
      </c>
      <c r="G353" s="71"/>
      <c r="H353" s="71">
        <f>F353*G353</f>
        <v>0</v>
      </c>
      <c r="I353" s="101" t="s">
        <v>31</v>
      </c>
      <c r="J353" s="135"/>
      <c r="AB353" s="266"/>
      <c r="AC353" s="266"/>
      <c r="AD353" s="266"/>
      <c r="AE353" s="266"/>
    </row>
    <row r="354" spans="1:93" s="38" customFormat="1" ht="27" customHeight="1">
      <c r="A354" s="67">
        <v>99</v>
      </c>
      <c r="B354" s="69">
        <v>784</v>
      </c>
      <c r="C354" s="69">
        <v>784211101</v>
      </c>
      <c r="D354" s="69" t="s">
        <v>140</v>
      </c>
      <c r="E354" s="69" t="s">
        <v>30</v>
      </c>
      <c r="F354" s="100">
        <f>SUM(F355:F356)</f>
        <v>365.33000000000004</v>
      </c>
      <c r="G354" s="71"/>
      <c r="H354" s="71">
        <f>F354*G354</f>
        <v>0</v>
      </c>
      <c r="I354" s="101" t="s">
        <v>31</v>
      </c>
      <c r="J354" s="251"/>
    </row>
    <row r="355" spans="1:93" s="38" customFormat="1" ht="13.5" customHeight="1">
      <c r="A355" s="74"/>
      <c r="B355" s="75"/>
      <c r="C355" s="75"/>
      <c r="D355" s="110" t="s">
        <v>372</v>
      </c>
      <c r="E355" s="75"/>
      <c r="F355" s="77">
        <f>(62.38+69.44+28.66+83.83)</f>
        <v>244.31</v>
      </c>
      <c r="G355" s="78"/>
      <c r="H355" s="78"/>
      <c r="I355" s="101"/>
    </row>
    <row r="356" spans="1:93" s="38" customFormat="1" ht="13.5" customHeight="1">
      <c r="A356" s="74"/>
      <c r="B356" s="75"/>
      <c r="C356" s="75"/>
      <c r="D356" s="110" t="s">
        <v>373</v>
      </c>
      <c r="E356" s="75"/>
      <c r="F356" s="77">
        <f>(35.66+38.43+5.62+41.31)</f>
        <v>121.02000000000001</v>
      </c>
      <c r="G356" s="78"/>
      <c r="H356" s="78"/>
      <c r="I356" s="101"/>
      <c r="J356" s="251"/>
    </row>
    <row r="357" spans="1:93" s="38" customFormat="1" ht="27" customHeight="1">
      <c r="A357" s="67">
        <v>100</v>
      </c>
      <c r="B357" s="69">
        <v>784</v>
      </c>
      <c r="C357" s="69">
        <v>784211105</v>
      </c>
      <c r="D357" s="69" t="s">
        <v>334</v>
      </c>
      <c r="E357" s="69" t="s">
        <v>30</v>
      </c>
      <c r="F357" s="100">
        <f>SUM(F358:F360)</f>
        <v>620.42000000000007</v>
      </c>
      <c r="G357" s="71"/>
      <c r="H357" s="71">
        <f>F357*G357</f>
        <v>0</v>
      </c>
      <c r="I357" s="101" t="s">
        <v>31</v>
      </c>
    </row>
    <row r="358" spans="1:93" s="38" customFormat="1" ht="13.5" customHeight="1">
      <c r="A358" s="74"/>
      <c r="B358" s="75"/>
      <c r="C358" s="75"/>
      <c r="D358" s="110" t="s">
        <v>335</v>
      </c>
      <c r="E358" s="75"/>
      <c r="F358" s="77">
        <f>(1.08)*1</f>
        <v>1.08</v>
      </c>
      <c r="G358" s="78"/>
      <c r="H358" s="78"/>
      <c r="I358" s="101"/>
      <c r="J358" s="344"/>
    </row>
    <row r="359" spans="1:93" s="38" customFormat="1" ht="13.5" customHeight="1">
      <c r="A359" s="74"/>
      <c r="B359" s="75"/>
      <c r="C359" s="75"/>
      <c r="D359" s="110" t="s">
        <v>374</v>
      </c>
      <c r="E359" s="75"/>
      <c r="F359" s="77">
        <f>(287.22-54.76+30.35)</f>
        <v>262.81000000000006</v>
      </c>
      <c r="G359" s="78"/>
      <c r="H359" s="78"/>
      <c r="I359" s="101"/>
      <c r="J359" s="52"/>
    </row>
    <row r="360" spans="1:93" s="38" customFormat="1" ht="13.5" customHeight="1">
      <c r="A360" s="74"/>
      <c r="B360" s="75"/>
      <c r="C360" s="75"/>
      <c r="D360" s="110" t="s">
        <v>375</v>
      </c>
      <c r="E360" s="75"/>
      <c r="F360" s="77">
        <f>(349.3+7.23)</f>
        <v>356.53000000000003</v>
      </c>
      <c r="G360" s="78"/>
      <c r="H360" s="78"/>
      <c r="I360" s="101"/>
      <c r="J360" s="344"/>
    </row>
    <row r="361" spans="1:93" s="38" customFormat="1" ht="27" customHeight="1">
      <c r="A361" s="67">
        <v>101</v>
      </c>
      <c r="B361" s="69">
        <v>784</v>
      </c>
      <c r="C361" s="69">
        <v>784211151</v>
      </c>
      <c r="D361" s="69" t="s">
        <v>141</v>
      </c>
      <c r="E361" s="69" t="s">
        <v>30</v>
      </c>
      <c r="F361" s="100">
        <f>SUM(F362:F362)</f>
        <v>985.75</v>
      </c>
      <c r="G361" s="71"/>
      <c r="H361" s="71">
        <f>F361*G361</f>
        <v>0</v>
      </c>
      <c r="I361" s="101" t="s">
        <v>31</v>
      </c>
      <c r="J361" s="52"/>
    </row>
    <row r="362" spans="1:93" s="38" customFormat="1" ht="13.5" customHeight="1">
      <c r="A362" s="74"/>
      <c r="B362" s="75"/>
      <c r="C362" s="75"/>
      <c r="D362" s="110" t="s">
        <v>376</v>
      </c>
      <c r="E362" s="75"/>
      <c r="F362" s="77">
        <f>365.33+620.42</f>
        <v>985.75</v>
      </c>
      <c r="G362" s="78"/>
      <c r="H362" s="78"/>
      <c r="I362" s="101"/>
    </row>
    <row r="363" spans="1:93" s="242" customFormat="1" ht="13.5" customHeight="1">
      <c r="A363" s="67">
        <v>102</v>
      </c>
      <c r="B363" s="68" t="s">
        <v>50</v>
      </c>
      <c r="C363" s="69" t="s">
        <v>142</v>
      </c>
      <c r="D363" s="69" t="s">
        <v>143</v>
      </c>
      <c r="E363" s="69" t="s">
        <v>53</v>
      </c>
      <c r="F363" s="100">
        <f>F364</f>
        <v>20</v>
      </c>
      <c r="G363" s="71"/>
      <c r="H363" s="71">
        <f>F363*G363</f>
        <v>0</v>
      </c>
      <c r="I363" s="101" t="s">
        <v>31</v>
      </c>
      <c r="J363" s="266"/>
      <c r="K363" s="266"/>
      <c r="L363" s="266"/>
      <c r="M363" s="266"/>
      <c r="N363" s="266"/>
      <c r="O363" s="266"/>
      <c r="P363" s="266"/>
      <c r="Q363" s="266"/>
      <c r="R363" s="266"/>
      <c r="S363" s="266"/>
      <c r="T363" s="266"/>
      <c r="U363" s="266"/>
      <c r="V363" s="266"/>
      <c r="W363" s="266"/>
      <c r="X363" s="266"/>
      <c r="Y363" s="266"/>
      <c r="Z363" s="266"/>
      <c r="AA363" s="266"/>
      <c r="AB363" s="38"/>
      <c r="AC363" s="38"/>
      <c r="AD363" s="38"/>
      <c r="AE363" s="38"/>
      <c r="AF363" s="235"/>
      <c r="AG363" s="235"/>
      <c r="AH363" s="235"/>
      <c r="AI363" s="235"/>
      <c r="AJ363" s="235"/>
      <c r="AK363" s="235"/>
      <c r="AL363" s="235"/>
      <c r="AM363" s="235"/>
      <c r="AN363" s="235"/>
      <c r="AO363" s="235"/>
      <c r="AP363" s="235"/>
      <c r="AQ363" s="235"/>
      <c r="AR363" s="235"/>
      <c r="AS363" s="235"/>
      <c r="AT363" s="235"/>
      <c r="AU363" s="235"/>
      <c r="AV363" s="235"/>
      <c r="AW363" s="235"/>
      <c r="AX363" s="235"/>
      <c r="AY363" s="235"/>
      <c r="AZ363" s="235"/>
      <c r="BA363" s="235"/>
      <c r="BB363" s="235"/>
      <c r="BC363" s="235"/>
      <c r="BD363" s="235"/>
      <c r="BE363" s="235"/>
      <c r="BF363" s="235"/>
      <c r="BG363" s="235"/>
      <c r="BH363" s="235"/>
      <c r="BI363" s="235"/>
      <c r="BJ363" s="235"/>
      <c r="BK363" s="235"/>
      <c r="BL363" s="235"/>
      <c r="BM363" s="235"/>
      <c r="BN363" s="235"/>
      <c r="BO363" s="235"/>
      <c r="BP363" s="235"/>
      <c r="BQ363" s="235"/>
      <c r="BR363" s="235"/>
      <c r="BS363" s="235"/>
      <c r="BT363" s="235"/>
      <c r="BU363" s="235"/>
      <c r="BV363" s="235"/>
      <c r="BW363" s="235"/>
      <c r="BX363" s="235"/>
      <c r="BY363" s="235"/>
      <c r="BZ363" s="235"/>
      <c r="CA363" s="235"/>
      <c r="CB363" s="235"/>
      <c r="CC363" s="235"/>
      <c r="CD363" s="235"/>
      <c r="CE363" s="235"/>
      <c r="CF363" s="235"/>
      <c r="CG363" s="235"/>
      <c r="CH363" s="235"/>
      <c r="CI363" s="235"/>
      <c r="CJ363" s="235"/>
      <c r="CK363" s="235"/>
      <c r="CL363" s="235"/>
      <c r="CM363" s="235"/>
      <c r="CN363" s="235"/>
      <c r="CO363" s="235"/>
    </row>
    <row r="364" spans="1:93" s="8" customFormat="1" ht="13.5" customHeight="1">
      <c r="A364" s="111"/>
      <c r="B364" s="113"/>
      <c r="C364" s="113"/>
      <c r="D364" s="76" t="s">
        <v>144</v>
      </c>
      <c r="E364" s="113"/>
      <c r="F364" s="77">
        <v>20</v>
      </c>
      <c r="G364" s="141"/>
      <c r="H364" s="71"/>
      <c r="I364" s="109"/>
      <c r="J364" s="203"/>
      <c r="K364" s="203"/>
      <c r="L364" s="203"/>
      <c r="M364" s="203"/>
      <c r="N364" s="203"/>
      <c r="O364" s="203"/>
      <c r="P364" s="203"/>
      <c r="Q364" s="203"/>
      <c r="R364" s="203"/>
      <c r="S364" s="203"/>
      <c r="T364" s="203"/>
      <c r="U364" s="203"/>
      <c r="V364" s="203"/>
      <c r="W364" s="203"/>
      <c r="X364" s="203"/>
      <c r="Y364" s="203"/>
      <c r="Z364" s="203"/>
      <c r="AA364" s="203"/>
      <c r="AB364" s="38"/>
      <c r="AC364" s="38"/>
      <c r="AD364" s="38"/>
      <c r="AE364" s="38"/>
      <c r="AF364" s="73"/>
      <c r="AG364" s="73"/>
      <c r="AH364" s="73"/>
      <c r="AI364" s="73"/>
      <c r="AJ364" s="73"/>
      <c r="AK364" s="73"/>
      <c r="AL364" s="73"/>
      <c r="AM364" s="73"/>
      <c r="AN364" s="73"/>
      <c r="AO364" s="73"/>
      <c r="AP364" s="73"/>
      <c r="AQ364" s="73"/>
      <c r="AR364" s="73"/>
      <c r="AS364" s="73"/>
      <c r="AT364" s="73"/>
      <c r="AU364" s="73"/>
      <c r="AV364" s="73"/>
      <c r="AW364" s="73"/>
      <c r="AX364" s="73"/>
      <c r="AY364" s="73"/>
      <c r="AZ364" s="73"/>
      <c r="BA364" s="73"/>
      <c r="BB364" s="73"/>
      <c r="BC364" s="73"/>
      <c r="BD364" s="73"/>
      <c r="BE364" s="73"/>
      <c r="BF364" s="73"/>
      <c r="BG364" s="73"/>
      <c r="BH364" s="73"/>
      <c r="BI364" s="73"/>
      <c r="BJ364" s="73"/>
      <c r="BK364" s="73"/>
      <c r="BL364" s="73"/>
      <c r="BM364" s="73"/>
      <c r="BN364" s="73"/>
      <c r="BO364" s="73"/>
      <c r="BP364" s="73"/>
      <c r="BQ364" s="73"/>
      <c r="BR364" s="73"/>
      <c r="BS364" s="73"/>
      <c r="BT364" s="73"/>
      <c r="BU364" s="73"/>
      <c r="BV364" s="73"/>
      <c r="BW364" s="73"/>
      <c r="BX364" s="73"/>
      <c r="BY364" s="73"/>
      <c r="BZ364" s="73"/>
      <c r="CA364" s="73"/>
      <c r="CB364" s="73"/>
      <c r="CC364" s="73"/>
      <c r="CD364" s="73"/>
      <c r="CE364" s="73"/>
      <c r="CF364" s="73"/>
      <c r="CG364" s="73"/>
      <c r="CH364" s="73"/>
      <c r="CI364" s="73"/>
      <c r="CJ364" s="73"/>
      <c r="CK364" s="73"/>
      <c r="CL364" s="73"/>
      <c r="CM364" s="73"/>
      <c r="CN364" s="73"/>
      <c r="CO364" s="73"/>
    </row>
    <row r="365" spans="1:93" s="8" customFormat="1" ht="24.75" customHeight="1">
      <c r="A365" s="111"/>
      <c r="B365" s="113"/>
      <c r="C365" s="113"/>
      <c r="D365" s="76" t="s">
        <v>145</v>
      </c>
      <c r="E365" s="113"/>
      <c r="F365" s="77"/>
      <c r="G365" s="141"/>
      <c r="H365" s="71"/>
      <c r="I365" s="109"/>
      <c r="J365" s="203"/>
      <c r="K365" s="203"/>
      <c r="L365" s="203"/>
      <c r="M365" s="203"/>
      <c r="N365" s="203"/>
      <c r="O365" s="203"/>
      <c r="P365" s="203"/>
      <c r="Q365" s="203"/>
      <c r="R365" s="203"/>
      <c r="S365" s="203"/>
      <c r="T365" s="203"/>
      <c r="U365" s="203"/>
      <c r="V365" s="203"/>
      <c r="W365" s="203"/>
      <c r="X365" s="203"/>
      <c r="Y365" s="203"/>
      <c r="Z365" s="203"/>
      <c r="AA365" s="203"/>
      <c r="AB365" s="266"/>
      <c r="AC365" s="266"/>
      <c r="AD365" s="266"/>
      <c r="AE365" s="266"/>
      <c r="AF365" s="73"/>
      <c r="AG365" s="73"/>
      <c r="AH365" s="73"/>
      <c r="AI365" s="73"/>
      <c r="AJ365" s="73"/>
      <c r="AK365" s="73"/>
      <c r="AL365" s="73"/>
      <c r="AM365" s="73"/>
      <c r="AN365" s="73"/>
      <c r="AO365" s="73"/>
      <c r="AP365" s="73"/>
      <c r="AQ365" s="73"/>
      <c r="AR365" s="73"/>
      <c r="AS365" s="73"/>
      <c r="AT365" s="73"/>
      <c r="AU365" s="73"/>
      <c r="AV365" s="73"/>
      <c r="AW365" s="73"/>
      <c r="AX365" s="73"/>
      <c r="AY365" s="73"/>
      <c r="AZ365" s="73"/>
      <c r="BA365" s="73"/>
      <c r="BB365" s="73"/>
      <c r="BC365" s="73"/>
      <c r="BD365" s="73"/>
      <c r="BE365" s="73"/>
      <c r="BF365" s="73"/>
      <c r="BG365" s="73"/>
      <c r="BH365" s="73"/>
      <c r="BI365" s="73"/>
      <c r="BJ365" s="73"/>
      <c r="BK365" s="73"/>
      <c r="BL365" s="73"/>
      <c r="BM365" s="73"/>
      <c r="BN365" s="73"/>
      <c r="BO365" s="73"/>
      <c r="BP365" s="73"/>
      <c r="BQ365" s="73"/>
      <c r="BR365" s="73"/>
      <c r="BS365" s="73"/>
      <c r="BT365" s="73"/>
      <c r="BU365" s="73"/>
      <c r="BV365" s="73"/>
      <c r="BW365" s="73"/>
      <c r="BX365" s="73"/>
      <c r="BY365" s="73"/>
      <c r="BZ365" s="73"/>
      <c r="CA365" s="73"/>
      <c r="CB365" s="73"/>
      <c r="CC365" s="73"/>
      <c r="CD365" s="73"/>
      <c r="CE365" s="73"/>
      <c r="CF365" s="73"/>
      <c r="CG365" s="73"/>
      <c r="CH365" s="73"/>
      <c r="CI365" s="73"/>
      <c r="CJ365" s="73"/>
      <c r="CK365" s="73"/>
      <c r="CL365" s="73"/>
      <c r="CM365" s="73"/>
      <c r="CN365" s="73"/>
      <c r="CO365" s="73"/>
    </row>
    <row r="366" spans="1:93" s="73" customFormat="1" ht="13.5" customHeight="1">
      <c r="A366" s="74"/>
      <c r="B366" s="75"/>
      <c r="C366" s="75">
        <v>790</v>
      </c>
      <c r="D366" s="75" t="s">
        <v>13</v>
      </c>
      <c r="E366" s="75"/>
      <c r="F366" s="156"/>
      <c r="G366" s="78"/>
      <c r="H366" s="78">
        <f>SUM(H367:H373)</f>
        <v>0</v>
      </c>
      <c r="I366" s="101"/>
      <c r="J366" s="203"/>
      <c r="K366" s="203"/>
      <c r="L366" s="203"/>
      <c r="M366" s="203"/>
      <c r="N366" s="203"/>
      <c r="O366" s="203"/>
      <c r="P366" s="203"/>
      <c r="Q366" s="203"/>
      <c r="R366" s="203"/>
      <c r="S366" s="203"/>
      <c r="T366" s="203"/>
      <c r="U366" s="203"/>
      <c r="V366" s="203"/>
      <c r="W366" s="203"/>
      <c r="X366" s="203"/>
      <c r="Y366" s="203"/>
      <c r="Z366" s="203"/>
      <c r="AA366" s="203"/>
      <c r="AB366" s="203"/>
      <c r="AC366" s="203"/>
      <c r="AD366" s="203"/>
      <c r="AE366" s="203"/>
    </row>
    <row r="367" spans="1:93" s="8" customFormat="1" ht="13.5" customHeight="1">
      <c r="A367" s="67">
        <v>103</v>
      </c>
      <c r="B367" s="69">
        <v>790</v>
      </c>
      <c r="C367" s="69" t="s">
        <v>146</v>
      </c>
      <c r="D367" s="69" t="s">
        <v>147</v>
      </c>
      <c r="E367" s="69" t="s">
        <v>49</v>
      </c>
      <c r="F367" s="100">
        <f>F368</f>
        <v>1</v>
      </c>
      <c r="G367" s="71"/>
      <c r="H367" s="71">
        <f>F367*G367</f>
        <v>0</v>
      </c>
      <c r="I367" s="158" t="s">
        <v>57</v>
      </c>
      <c r="J367" s="203"/>
      <c r="K367" s="203"/>
      <c r="L367" s="203"/>
      <c r="M367" s="203"/>
      <c r="N367" s="203"/>
      <c r="O367" s="203"/>
      <c r="P367" s="203"/>
      <c r="Q367" s="203"/>
      <c r="R367" s="203"/>
      <c r="S367" s="203"/>
      <c r="T367" s="203"/>
      <c r="U367" s="203"/>
      <c r="V367" s="203"/>
      <c r="W367" s="203"/>
      <c r="X367" s="203"/>
      <c r="Y367" s="203"/>
      <c r="Z367" s="203"/>
      <c r="AA367" s="203"/>
      <c r="AB367" s="203"/>
      <c r="AC367" s="203"/>
      <c r="AD367" s="203"/>
      <c r="AE367" s="203"/>
      <c r="AF367" s="203"/>
      <c r="AG367" s="203"/>
      <c r="AH367" s="203"/>
      <c r="AI367" s="203"/>
      <c r="AJ367" s="203"/>
      <c r="AK367" s="203"/>
      <c r="AL367" s="203"/>
      <c r="AM367" s="203"/>
      <c r="AN367" s="203"/>
      <c r="AO367" s="203"/>
      <c r="AP367" s="203"/>
      <c r="AQ367" s="203"/>
      <c r="AR367" s="203"/>
      <c r="AS367" s="73"/>
      <c r="AT367" s="73"/>
      <c r="AU367" s="73"/>
      <c r="AV367" s="73"/>
      <c r="AW367" s="73"/>
      <c r="AX367" s="73"/>
      <c r="AY367" s="73"/>
      <c r="AZ367" s="73"/>
      <c r="BA367" s="73"/>
      <c r="BB367" s="73"/>
      <c r="BC367" s="73"/>
      <c r="BD367" s="73"/>
      <c r="BE367" s="73"/>
      <c r="BF367" s="73"/>
      <c r="BG367" s="73"/>
      <c r="BH367" s="73"/>
      <c r="BI367" s="73"/>
      <c r="BJ367" s="73"/>
      <c r="BK367" s="73"/>
      <c r="BL367" s="73"/>
      <c r="BM367" s="73"/>
      <c r="BN367" s="73"/>
      <c r="BO367" s="73"/>
      <c r="BP367" s="73"/>
      <c r="BQ367" s="73"/>
      <c r="BR367" s="73"/>
      <c r="BS367" s="73"/>
      <c r="BT367" s="73"/>
      <c r="BU367" s="73"/>
      <c r="BV367" s="73"/>
      <c r="BW367" s="73"/>
      <c r="BX367" s="73"/>
      <c r="BY367" s="73"/>
      <c r="BZ367" s="73"/>
      <c r="CA367" s="73"/>
      <c r="CB367" s="73"/>
      <c r="CC367" s="73"/>
      <c r="CD367" s="73"/>
      <c r="CE367" s="73"/>
      <c r="CF367" s="73"/>
      <c r="CG367" s="73"/>
      <c r="CH367" s="73"/>
      <c r="CI367" s="73"/>
      <c r="CJ367" s="73"/>
      <c r="CK367" s="73"/>
      <c r="CL367" s="73"/>
      <c r="CM367" s="73"/>
    </row>
    <row r="368" spans="1:93" s="8" customFormat="1" ht="67.5" customHeight="1">
      <c r="A368" s="67"/>
      <c r="B368" s="69"/>
      <c r="C368" s="69"/>
      <c r="D368" s="76" t="s">
        <v>148</v>
      </c>
      <c r="E368" s="69"/>
      <c r="F368" s="77">
        <v>1</v>
      </c>
      <c r="G368" s="71"/>
      <c r="H368" s="71"/>
      <c r="I368" s="101"/>
      <c r="J368" s="203"/>
      <c r="K368" s="203"/>
      <c r="L368" s="203"/>
      <c r="M368" s="203"/>
      <c r="N368" s="203"/>
      <c r="O368" s="203"/>
      <c r="P368" s="203"/>
      <c r="Q368" s="203"/>
      <c r="R368" s="203"/>
      <c r="S368" s="203"/>
      <c r="T368" s="203"/>
      <c r="U368" s="203"/>
      <c r="V368" s="203"/>
      <c r="W368" s="203"/>
      <c r="X368" s="203"/>
      <c r="Y368" s="203"/>
      <c r="Z368" s="203"/>
      <c r="AA368" s="203"/>
      <c r="AB368" s="203"/>
      <c r="AC368" s="203"/>
      <c r="AD368" s="203"/>
      <c r="AE368" s="203"/>
      <c r="AF368" s="203"/>
      <c r="AG368" s="203"/>
      <c r="AH368" s="203"/>
      <c r="AI368" s="203"/>
      <c r="AJ368" s="203"/>
      <c r="AK368" s="203"/>
      <c r="AL368" s="203"/>
      <c r="AM368" s="203"/>
      <c r="AN368" s="203"/>
      <c r="AO368" s="203"/>
      <c r="AP368" s="203"/>
      <c r="AQ368" s="203"/>
      <c r="AR368" s="203"/>
      <c r="AS368" s="73"/>
      <c r="AT368" s="73"/>
      <c r="AU368" s="73"/>
      <c r="AV368" s="73"/>
      <c r="AW368" s="73"/>
      <c r="AX368" s="73"/>
      <c r="AY368" s="73"/>
      <c r="AZ368" s="73"/>
      <c r="BA368" s="73"/>
      <c r="BB368" s="73"/>
      <c r="BC368" s="73"/>
      <c r="BD368" s="73"/>
      <c r="BE368" s="73"/>
      <c r="BF368" s="73"/>
      <c r="BG368" s="73"/>
      <c r="BH368" s="73"/>
      <c r="BI368" s="73"/>
      <c r="BJ368" s="73"/>
      <c r="BK368" s="73"/>
      <c r="BL368" s="73"/>
      <c r="BM368" s="73"/>
      <c r="BN368" s="73"/>
      <c r="BO368" s="73"/>
      <c r="BP368" s="73"/>
      <c r="BQ368" s="73"/>
      <c r="BR368" s="73"/>
      <c r="BS368" s="73"/>
      <c r="BT368" s="73"/>
      <c r="BU368" s="73"/>
      <c r="BV368" s="73"/>
      <c r="BW368" s="73"/>
      <c r="BX368" s="73"/>
      <c r="BY368" s="73"/>
      <c r="BZ368" s="73"/>
      <c r="CA368" s="73"/>
      <c r="CB368" s="73"/>
      <c r="CC368" s="73"/>
      <c r="CD368" s="73"/>
      <c r="CE368" s="73"/>
      <c r="CF368" s="73"/>
      <c r="CG368" s="73"/>
      <c r="CH368" s="73"/>
      <c r="CI368" s="73"/>
      <c r="CJ368" s="73"/>
      <c r="CK368" s="73"/>
      <c r="CL368" s="73"/>
      <c r="CM368" s="73"/>
    </row>
    <row r="369" spans="1:93" s="8" customFormat="1" ht="13.5" customHeight="1">
      <c r="A369" s="159"/>
      <c r="B369" s="67"/>
      <c r="C369" s="75"/>
      <c r="D369" s="76" t="s">
        <v>149</v>
      </c>
      <c r="E369" s="69"/>
      <c r="F369" s="160"/>
      <c r="G369" s="161"/>
      <c r="H369" s="78"/>
      <c r="I369" s="162"/>
      <c r="J369" s="203"/>
      <c r="K369" s="203"/>
      <c r="L369" s="203"/>
      <c r="M369" s="203"/>
      <c r="N369" s="203"/>
      <c r="O369" s="203"/>
      <c r="P369" s="203"/>
      <c r="Q369" s="203"/>
      <c r="R369" s="203"/>
      <c r="S369" s="203"/>
      <c r="T369" s="203"/>
      <c r="U369" s="203"/>
      <c r="V369" s="203"/>
      <c r="W369" s="203"/>
      <c r="X369" s="203"/>
      <c r="Y369" s="203"/>
      <c r="Z369" s="203"/>
      <c r="AA369" s="203"/>
      <c r="AB369" s="203"/>
      <c r="AC369" s="203"/>
      <c r="AD369" s="203"/>
      <c r="AE369" s="203"/>
      <c r="AF369" s="203"/>
      <c r="AG369" s="203"/>
      <c r="AH369" s="203"/>
      <c r="AI369" s="203"/>
      <c r="AJ369" s="203"/>
      <c r="AK369" s="203"/>
      <c r="AL369" s="203"/>
      <c r="AM369" s="203"/>
      <c r="AN369" s="203"/>
      <c r="AO369" s="203"/>
      <c r="AP369" s="203"/>
      <c r="AQ369" s="203"/>
      <c r="AR369" s="203"/>
      <c r="AS369" s="73"/>
      <c r="AT369" s="73"/>
      <c r="AU369" s="73"/>
      <c r="AV369" s="73"/>
      <c r="AW369" s="73"/>
      <c r="AX369" s="73"/>
      <c r="AY369" s="73"/>
      <c r="AZ369" s="73"/>
      <c r="BA369" s="73"/>
      <c r="BB369" s="73"/>
      <c r="BC369" s="73"/>
      <c r="BD369" s="73"/>
      <c r="BE369" s="73"/>
      <c r="BF369" s="73"/>
      <c r="BG369" s="73"/>
      <c r="BH369" s="73"/>
      <c r="BI369" s="73"/>
      <c r="BJ369" s="73"/>
      <c r="BK369" s="73"/>
      <c r="BL369" s="73"/>
      <c r="BM369" s="73"/>
      <c r="BN369" s="73"/>
      <c r="BO369" s="73"/>
      <c r="BP369" s="73"/>
      <c r="BQ369" s="73"/>
      <c r="BR369" s="73"/>
      <c r="BS369" s="73"/>
      <c r="BT369" s="73"/>
      <c r="BU369" s="73"/>
      <c r="BV369" s="73"/>
      <c r="BW369" s="73"/>
      <c r="BX369" s="73"/>
      <c r="BY369" s="73"/>
      <c r="BZ369" s="73"/>
      <c r="CA369" s="73"/>
      <c r="CB369" s="73"/>
      <c r="CC369" s="73"/>
      <c r="CD369" s="73"/>
      <c r="CE369" s="73"/>
      <c r="CF369" s="73"/>
      <c r="CG369" s="73"/>
      <c r="CH369" s="73"/>
      <c r="CI369" s="73"/>
      <c r="CJ369" s="73"/>
      <c r="CK369" s="73"/>
      <c r="CL369" s="73"/>
      <c r="CM369" s="73"/>
    </row>
    <row r="370" spans="1:93" s="73" customFormat="1" ht="13.5" customHeight="1">
      <c r="A370" s="67">
        <v>104</v>
      </c>
      <c r="B370" s="68" t="s">
        <v>150</v>
      </c>
      <c r="C370" s="69" t="s">
        <v>380</v>
      </c>
      <c r="D370" s="69" t="s">
        <v>379</v>
      </c>
      <c r="E370" s="69" t="s">
        <v>97</v>
      </c>
      <c r="F370" s="100">
        <v>1.1000000000000001</v>
      </c>
      <c r="G370" s="71"/>
      <c r="H370" s="71">
        <f>F370*G370</f>
        <v>0</v>
      </c>
      <c r="I370" s="101" t="s">
        <v>38</v>
      </c>
      <c r="J370" s="203"/>
      <c r="K370" s="203"/>
      <c r="L370" s="203"/>
      <c r="M370" s="203"/>
      <c r="N370" s="203"/>
      <c r="O370" s="203"/>
      <c r="P370" s="203"/>
      <c r="Q370" s="203"/>
      <c r="R370" s="203"/>
      <c r="S370" s="203"/>
      <c r="T370" s="203"/>
      <c r="U370" s="203"/>
      <c r="V370" s="203"/>
      <c r="W370" s="203"/>
      <c r="X370" s="203"/>
      <c r="Y370" s="203"/>
      <c r="Z370" s="203"/>
      <c r="AA370" s="203"/>
      <c r="AB370" s="203"/>
      <c r="AC370" s="203"/>
      <c r="AD370" s="203"/>
      <c r="AE370" s="203"/>
    </row>
    <row r="371" spans="1:93" s="73" customFormat="1" ht="13.5" customHeight="1">
      <c r="A371" s="67">
        <v>105</v>
      </c>
      <c r="B371" s="69" t="s">
        <v>50</v>
      </c>
      <c r="C371" s="69" t="s">
        <v>55</v>
      </c>
      <c r="D371" s="69" t="s">
        <v>56</v>
      </c>
      <c r="E371" s="69" t="s">
        <v>53</v>
      </c>
      <c r="F371" s="100">
        <f>F372</f>
        <v>5</v>
      </c>
      <c r="G371" s="71"/>
      <c r="H371" s="71">
        <f>F371*G371</f>
        <v>0</v>
      </c>
      <c r="I371" s="101" t="s">
        <v>31</v>
      </c>
      <c r="J371" s="266"/>
      <c r="K371" s="345"/>
      <c r="L371" s="203"/>
      <c r="M371" s="266"/>
      <c r="N371" s="266"/>
      <c r="O371" s="266"/>
      <c r="P371" s="266"/>
      <c r="Q371" s="266"/>
      <c r="R371" s="266"/>
      <c r="S371" s="266"/>
      <c r="T371" s="266"/>
      <c r="U371" s="266"/>
      <c r="V371" s="266"/>
      <c r="W371" s="266"/>
      <c r="X371" s="266"/>
      <c r="Y371" s="266"/>
      <c r="Z371" s="266"/>
      <c r="AA371" s="266"/>
      <c r="AB371" s="266"/>
      <c r="AC371" s="266"/>
      <c r="AD371" s="266"/>
      <c r="AE371" s="266"/>
    </row>
    <row r="372" spans="1:93" s="73" customFormat="1" ht="13.5" customHeight="1">
      <c r="A372" s="111"/>
      <c r="B372" s="113"/>
      <c r="C372" s="113"/>
      <c r="D372" s="76" t="s">
        <v>151</v>
      </c>
      <c r="E372" s="113"/>
      <c r="F372" s="244">
        <v>5</v>
      </c>
      <c r="G372" s="141"/>
      <c r="H372" s="71"/>
      <c r="I372" s="109"/>
      <c r="J372" s="203"/>
      <c r="K372" s="203"/>
      <c r="L372" s="203"/>
      <c r="M372" s="203"/>
      <c r="N372" s="203"/>
      <c r="O372" s="203"/>
      <c r="P372" s="203"/>
      <c r="Q372" s="203"/>
      <c r="R372" s="203"/>
      <c r="S372" s="203"/>
      <c r="T372" s="203"/>
      <c r="U372" s="203"/>
      <c r="V372" s="203"/>
      <c r="W372" s="203"/>
      <c r="X372" s="203"/>
      <c r="Y372" s="203"/>
      <c r="Z372" s="203"/>
      <c r="AA372" s="203"/>
      <c r="AB372" s="203"/>
      <c r="AC372" s="203"/>
      <c r="AD372" s="203"/>
      <c r="AE372" s="203"/>
    </row>
    <row r="373" spans="1:93" s="73" customFormat="1" ht="13.5" customHeight="1">
      <c r="A373" s="111"/>
      <c r="B373" s="113"/>
      <c r="C373" s="113"/>
      <c r="D373" s="76" t="s">
        <v>98</v>
      </c>
      <c r="E373" s="113"/>
      <c r="F373" s="77"/>
      <c r="G373" s="141"/>
      <c r="H373" s="71"/>
      <c r="I373" s="109"/>
      <c r="J373" s="345"/>
      <c r="K373" s="266"/>
      <c r="L373" s="266"/>
      <c r="M373" s="266"/>
      <c r="N373" s="266"/>
      <c r="O373" s="266"/>
      <c r="P373" s="266"/>
      <c r="Q373" s="266"/>
      <c r="R373" s="266"/>
      <c r="S373" s="266"/>
      <c r="T373" s="266"/>
      <c r="U373" s="266"/>
      <c r="V373" s="266"/>
      <c r="W373" s="266"/>
      <c r="X373" s="266"/>
      <c r="Y373" s="266"/>
      <c r="Z373" s="266"/>
      <c r="AA373" s="266"/>
      <c r="AB373" s="266"/>
      <c r="AC373" s="266"/>
      <c r="AD373" s="266"/>
      <c r="AE373" s="266"/>
    </row>
    <row r="374" spans="1:93" s="48" customFormat="1" ht="21" customHeight="1">
      <c r="A374" s="164"/>
      <c r="B374" s="165"/>
      <c r="C374" s="165"/>
      <c r="D374" s="165" t="s">
        <v>58</v>
      </c>
      <c r="E374" s="165"/>
      <c r="F374" s="166"/>
      <c r="G374" s="167"/>
      <c r="H374" s="168">
        <f>H124+H9</f>
        <v>0</v>
      </c>
      <c r="J374" s="209"/>
      <c r="K374" s="203"/>
      <c r="L374" s="203"/>
      <c r="M374" s="203"/>
      <c r="N374" s="203"/>
      <c r="O374" s="203"/>
      <c r="P374" s="203"/>
      <c r="Q374" s="203"/>
      <c r="R374" s="203"/>
      <c r="S374" s="203"/>
      <c r="T374" s="203"/>
      <c r="U374" s="203"/>
      <c r="V374" s="203"/>
      <c r="W374" s="203"/>
      <c r="X374" s="203"/>
      <c r="Y374" s="203"/>
      <c r="Z374" s="203"/>
      <c r="AA374" s="203"/>
      <c r="AB374" s="203"/>
      <c r="AC374" s="203"/>
      <c r="AD374" s="203"/>
      <c r="AE374" s="203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41"/>
      <c r="AU374" s="41"/>
      <c r="AV374" s="41"/>
      <c r="AW374" s="41"/>
      <c r="AX374" s="41"/>
      <c r="AY374" s="41"/>
      <c r="AZ374" s="41"/>
      <c r="BA374" s="41"/>
      <c r="BB374" s="41"/>
      <c r="BC374" s="41"/>
      <c r="BD374" s="41"/>
      <c r="BE374" s="41"/>
      <c r="BF374" s="41"/>
      <c r="BG374" s="41"/>
      <c r="BH374" s="41"/>
      <c r="BI374" s="41"/>
      <c r="BJ374" s="41"/>
      <c r="BK374" s="41"/>
      <c r="BL374" s="41"/>
      <c r="BM374" s="41"/>
      <c r="BN374" s="41"/>
      <c r="BO374" s="41"/>
      <c r="BP374" s="41"/>
      <c r="BQ374" s="41"/>
      <c r="BR374" s="41"/>
      <c r="BS374" s="41"/>
      <c r="BT374" s="41"/>
      <c r="BU374" s="41"/>
      <c r="BV374" s="41"/>
      <c r="BW374" s="41"/>
      <c r="BX374" s="41"/>
      <c r="BY374" s="41"/>
      <c r="BZ374" s="41"/>
      <c r="CA374" s="41"/>
      <c r="CB374" s="41"/>
      <c r="CC374" s="41"/>
      <c r="CD374" s="41"/>
      <c r="CE374" s="41"/>
      <c r="CF374" s="41"/>
      <c r="CG374" s="41"/>
      <c r="CH374" s="41"/>
      <c r="CI374" s="41"/>
      <c r="CJ374" s="41"/>
      <c r="CK374" s="41"/>
      <c r="CL374" s="41"/>
      <c r="CM374" s="41"/>
      <c r="CN374" s="41"/>
      <c r="CO374" s="41"/>
    </row>
    <row r="375" spans="1:93" s="174" customFormat="1" ht="12" customHeight="1">
      <c r="A375" s="169"/>
      <c r="B375" s="170"/>
      <c r="C375" s="170"/>
      <c r="D375" s="170"/>
      <c r="E375" s="170"/>
      <c r="F375" s="171"/>
      <c r="G375" s="172"/>
      <c r="H375" s="173"/>
      <c r="J375" s="266"/>
      <c r="K375" s="266"/>
      <c r="L375" s="266"/>
      <c r="M375" s="266"/>
      <c r="N375" s="266"/>
      <c r="O375" s="266"/>
      <c r="P375" s="266"/>
      <c r="Q375" s="266"/>
      <c r="R375" s="266"/>
      <c r="S375" s="266"/>
      <c r="T375" s="266"/>
      <c r="U375" s="266"/>
      <c r="V375" s="266"/>
      <c r="W375" s="266"/>
      <c r="X375" s="266"/>
      <c r="Y375" s="266"/>
      <c r="Z375" s="266"/>
      <c r="AA375" s="266"/>
      <c r="AB375" s="266"/>
      <c r="AC375" s="266"/>
      <c r="AD375" s="266"/>
      <c r="AE375" s="266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  <c r="BI375" s="175"/>
      <c r="BJ375" s="175"/>
      <c r="BK375" s="175"/>
      <c r="BL375" s="175"/>
      <c r="BM375" s="175"/>
      <c r="BN375" s="175"/>
      <c r="BO375" s="175"/>
      <c r="BP375" s="175"/>
      <c r="BQ375" s="175"/>
      <c r="BR375" s="175"/>
      <c r="BS375" s="175"/>
      <c r="BT375" s="175"/>
      <c r="BU375" s="175"/>
      <c r="BV375" s="175"/>
      <c r="BW375" s="175"/>
      <c r="BX375" s="175"/>
      <c r="BY375" s="175"/>
      <c r="BZ375" s="175"/>
      <c r="CA375" s="175"/>
      <c r="CB375" s="175"/>
      <c r="CC375" s="175"/>
      <c r="CD375" s="175"/>
      <c r="CE375" s="175"/>
      <c r="CF375" s="175"/>
      <c r="CG375" s="175"/>
      <c r="CH375" s="175"/>
      <c r="CI375" s="175"/>
      <c r="CJ375" s="175"/>
      <c r="CK375" s="175"/>
      <c r="CL375" s="175"/>
      <c r="CM375" s="175"/>
      <c r="CN375" s="175"/>
      <c r="CO375" s="175"/>
    </row>
    <row r="376" spans="1:93" s="48" customFormat="1" ht="13.5" customHeight="1">
      <c r="A376" s="443" t="s">
        <v>59</v>
      </c>
      <c r="B376" s="444"/>
      <c r="C376" s="445"/>
      <c r="D376" s="176" t="s">
        <v>336</v>
      </c>
      <c r="E376" s="177"/>
      <c r="F376" s="178"/>
      <c r="G376" s="179"/>
      <c r="H376" s="180">
        <f>H374</f>
        <v>0</v>
      </c>
      <c r="I376" s="181"/>
      <c r="J376" s="203"/>
      <c r="K376" s="203"/>
      <c r="L376" s="203"/>
      <c r="M376" s="203"/>
      <c r="N376" s="203"/>
      <c r="O376" s="203"/>
      <c r="P376" s="203"/>
      <c r="Q376" s="203"/>
      <c r="R376" s="203"/>
      <c r="S376" s="203"/>
      <c r="T376" s="203"/>
      <c r="U376" s="203"/>
      <c r="V376" s="203"/>
      <c r="W376" s="203"/>
      <c r="X376" s="203"/>
      <c r="Y376" s="203"/>
      <c r="Z376" s="203"/>
      <c r="AA376" s="203"/>
      <c r="AB376" s="203"/>
      <c r="AC376" s="203"/>
      <c r="AD376" s="203"/>
      <c r="AE376" s="203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41"/>
      <c r="AU376" s="41"/>
      <c r="AV376" s="41"/>
      <c r="AW376" s="41"/>
      <c r="AX376" s="41"/>
      <c r="AY376" s="41"/>
      <c r="AZ376" s="41"/>
      <c r="BA376" s="41"/>
      <c r="BB376" s="41"/>
      <c r="BC376" s="41"/>
      <c r="BD376" s="41"/>
      <c r="BE376" s="41"/>
      <c r="BF376" s="41"/>
      <c r="BG376" s="41"/>
      <c r="BH376" s="41"/>
      <c r="BI376" s="41"/>
      <c r="BJ376" s="41"/>
      <c r="BK376" s="41"/>
      <c r="BL376" s="41"/>
      <c r="BM376" s="41"/>
      <c r="BN376" s="41"/>
      <c r="BO376" s="41"/>
      <c r="BP376" s="41"/>
      <c r="BQ376" s="41"/>
      <c r="BR376" s="41"/>
      <c r="BS376" s="41"/>
      <c r="BT376" s="41"/>
      <c r="BU376" s="41"/>
      <c r="BV376" s="41"/>
      <c r="BW376" s="41"/>
      <c r="BX376" s="41"/>
      <c r="BY376" s="41"/>
      <c r="BZ376" s="41"/>
      <c r="CA376" s="41"/>
      <c r="CB376" s="41"/>
      <c r="CC376" s="41"/>
      <c r="CD376" s="41"/>
      <c r="CE376" s="41"/>
      <c r="CF376" s="41"/>
      <c r="CG376" s="41"/>
      <c r="CH376" s="41"/>
      <c r="CI376" s="41"/>
      <c r="CJ376" s="41"/>
      <c r="CK376" s="41"/>
      <c r="CL376" s="41"/>
      <c r="CM376" s="41"/>
      <c r="CN376" s="41"/>
      <c r="CO376" s="41"/>
    </row>
    <row r="377" spans="1:93" s="48" customFormat="1" ht="13.5" customHeight="1">
      <c r="A377" s="182"/>
      <c r="B377" s="183"/>
      <c r="C377" s="183"/>
      <c r="D377" s="184"/>
      <c r="E377" s="185"/>
      <c r="F377" s="186"/>
      <c r="G377" s="187"/>
      <c r="H377" s="188"/>
      <c r="I377" s="41"/>
      <c r="J377" s="203"/>
      <c r="K377" s="203"/>
      <c r="L377" s="203"/>
      <c r="M377" s="203"/>
      <c r="N377" s="203"/>
      <c r="O377" s="203"/>
      <c r="P377" s="203"/>
      <c r="Q377" s="203"/>
      <c r="R377" s="203"/>
      <c r="S377" s="203"/>
      <c r="T377" s="203"/>
      <c r="U377" s="203"/>
      <c r="V377" s="203"/>
      <c r="W377" s="203"/>
      <c r="X377" s="203"/>
      <c r="Y377" s="203"/>
      <c r="Z377" s="203"/>
      <c r="AA377" s="203"/>
      <c r="AB377" s="203"/>
      <c r="AC377" s="203"/>
      <c r="AD377" s="203"/>
      <c r="AE377" s="203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41"/>
      <c r="AU377" s="41"/>
      <c r="AV377" s="41"/>
      <c r="AW377" s="41"/>
      <c r="AX377" s="41"/>
      <c r="AY377" s="41"/>
      <c r="AZ377" s="41"/>
      <c r="BA377" s="41"/>
      <c r="BB377" s="41"/>
      <c r="BC377" s="41"/>
      <c r="BD377" s="41"/>
      <c r="BE377" s="41"/>
      <c r="BF377" s="41"/>
      <c r="BG377" s="41"/>
      <c r="BH377" s="41"/>
      <c r="BI377" s="41"/>
      <c r="BJ377" s="41"/>
      <c r="BK377" s="41"/>
      <c r="BL377" s="41"/>
      <c r="BM377" s="41"/>
      <c r="BN377" s="41"/>
      <c r="BO377" s="41"/>
      <c r="BP377" s="41"/>
      <c r="BQ377" s="41"/>
      <c r="BR377" s="41"/>
      <c r="BS377" s="41"/>
      <c r="BT377" s="41"/>
      <c r="BU377" s="41"/>
      <c r="BV377" s="41"/>
      <c r="BW377" s="41"/>
      <c r="BX377" s="41"/>
      <c r="BY377" s="41"/>
      <c r="BZ377" s="41"/>
      <c r="CA377" s="41"/>
      <c r="CB377" s="41"/>
      <c r="CC377" s="41"/>
      <c r="CD377" s="41"/>
      <c r="CE377" s="41"/>
      <c r="CF377" s="41"/>
      <c r="CG377" s="41"/>
      <c r="CH377" s="41"/>
      <c r="CI377" s="41"/>
      <c r="CJ377" s="41"/>
      <c r="CK377" s="41"/>
      <c r="CL377" s="41"/>
      <c r="CM377" s="41"/>
      <c r="CN377" s="41"/>
      <c r="CO377" s="41"/>
    </row>
    <row r="378" spans="1:93" s="189" customFormat="1" ht="11.25">
      <c r="A378" s="189" t="s">
        <v>60</v>
      </c>
      <c r="G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0"/>
      <c r="U378" s="190"/>
      <c r="V378" s="190"/>
      <c r="W378" s="190"/>
      <c r="X378" s="190"/>
      <c r="Y378" s="190"/>
      <c r="Z378" s="190"/>
      <c r="AA378" s="190"/>
      <c r="AB378" s="190"/>
      <c r="AC378" s="190"/>
      <c r="AD378" s="190"/>
      <c r="AE378" s="190"/>
      <c r="AF378" s="190"/>
      <c r="AG378" s="190"/>
      <c r="AH378" s="190"/>
      <c r="AI378" s="190"/>
      <c r="AJ378" s="190"/>
      <c r="AK378" s="190"/>
      <c r="AL378" s="190"/>
      <c r="AM378" s="190"/>
      <c r="AN378" s="190"/>
      <c r="AO378" s="190"/>
      <c r="AP378" s="190"/>
      <c r="AQ378" s="190"/>
      <c r="AR378" s="190"/>
      <c r="AS378" s="190"/>
      <c r="AT378" s="190"/>
      <c r="AU378" s="190"/>
      <c r="AV378" s="190"/>
      <c r="AW378" s="190"/>
      <c r="AX378" s="190"/>
      <c r="AY378" s="190"/>
      <c r="AZ378" s="190"/>
      <c r="BA378" s="190"/>
      <c r="BB378" s="190"/>
      <c r="BC378" s="190"/>
      <c r="BD378" s="190"/>
      <c r="BE378" s="190"/>
      <c r="BF378" s="190"/>
      <c r="BG378" s="190"/>
      <c r="BH378" s="190"/>
      <c r="BI378" s="190"/>
      <c r="BJ378" s="190"/>
      <c r="BK378" s="190"/>
      <c r="BL378" s="190"/>
      <c r="BM378" s="190"/>
      <c r="BN378" s="190"/>
      <c r="BO378" s="190"/>
      <c r="BP378" s="190"/>
      <c r="BQ378" s="190"/>
      <c r="BR378" s="190"/>
      <c r="BS378" s="190"/>
      <c r="BT378" s="190"/>
      <c r="BU378" s="190"/>
      <c r="BV378" s="190"/>
      <c r="BW378" s="190"/>
      <c r="BX378" s="190"/>
      <c r="BY378" s="190"/>
      <c r="BZ378" s="190"/>
      <c r="CA378" s="190"/>
      <c r="CB378" s="190"/>
      <c r="CC378" s="190"/>
      <c r="CD378" s="190"/>
      <c r="CE378" s="190"/>
      <c r="CF378" s="190"/>
      <c r="CG378" s="190"/>
      <c r="CH378" s="190"/>
      <c r="CI378" s="190"/>
      <c r="CJ378" s="190"/>
      <c r="CK378" s="190"/>
      <c r="CL378" s="190"/>
      <c r="CM378" s="190"/>
      <c r="CN378" s="190"/>
      <c r="CO378" s="190"/>
    </row>
    <row r="379" spans="1:93" s="48" customFormat="1" ht="31.5" customHeight="1">
      <c r="A379" s="441" t="s">
        <v>61</v>
      </c>
      <c r="B379" s="446"/>
      <c r="C379" s="446"/>
      <c r="D379" s="446"/>
      <c r="E379" s="446"/>
      <c r="F379" s="446"/>
      <c r="G379" s="446"/>
      <c r="H379" s="190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41"/>
      <c r="AU379" s="41"/>
      <c r="AV379" s="41"/>
      <c r="AW379" s="41"/>
      <c r="AX379" s="41"/>
      <c r="AY379" s="41"/>
      <c r="AZ379" s="41"/>
      <c r="BA379" s="41"/>
      <c r="BB379" s="41"/>
      <c r="BC379" s="41"/>
      <c r="BD379" s="41"/>
      <c r="BE379" s="41"/>
      <c r="BF379" s="41"/>
      <c r="BG379" s="41"/>
      <c r="BH379" s="41"/>
      <c r="BI379" s="41"/>
      <c r="BJ379" s="41"/>
      <c r="BK379" s="41"/>
      <c r="BL379" s="41"/>
      <c r="BM379" s="41"/>
      <c r="BN379" s="41"/>
      <c r="BO379" s="41"/>
      <c r="BP379" s="41"/>
      <c r="BQ379" s="41"/>
      <c r="BR379" s="41"/>
      <c r="BS379" s="41"/>
      <c r="BT379" s="41"/>
      <c r="BU379" s="41"/>
      <c r="BV379" s="41"/>
      <c r="BW379" s="41"/>
      <c r="BX379" s="41"/>
      <c r="BY379" s="41"/>
      <c r="BZ379" s="41"/>
      <c r="CA379" s="41"/>
      <c r="CB379" s="41"/>
      <c r="CC379" s="41"/>
      <c r="CD379" s="41"/>
      <c r="CE379" s="41"/>
      <c r="CF379" s="41"/>
      <c r="CG379" s="41"/>
      <c r="CH379" s="41"/>
      <c r="CI379" s="41"/>
      <c r="CJ379" s="41"/>
      <c r="CK379" s="41"/>
      <c r="CL379" s="41"/>
      <c r="CM379" s="41"/>
      <c r="CN379" s="41"/>
      <c r="CO379" s="41"/>
    </row>
    <row r="380" spans="1:93" s="189" customFormat="1" ht="102.75" customHeight="1">
      <c r="A380" s="441" t="s">
        <v>62</v>
      </c>
      <c r="B380" s="447"/>
      <c r="C380" s="447"/>
      <c r="D380" s="447"/>
      <c r="E380" s="447"/>
      <c r="F380" s="447"/>
      <c r="G380" s="447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0"/>
      <c r="U380" s="190"/>
      <c r="V380" s="190"/>
      <c r="W380" s="190"/>
      <c r="X380" s="190"/>
      <c r="Y380" s="190"/>
      <c r="Z380" s="190"/>
      <c r="AA380" s="190"/>
      <c r="AB380" s="190"/>
      <c r="AC380" s="190"/>
      <c r="AD380" s="190"/>
      <c r="AE380" s="190"/>
      <c r="AF380" s="190"/>
      <c r="AG380" s="190"/>
      <c r="AH380" s="190"/>
      <c r="AI380" s="190"/>
      <c r="AJ380" s="190"/>
      <c r="AK380" s="190"/>
      <c r="AL380" s="190"/>
      <c r="AM380" s="190"/>
      <c r="AN380" s="190"/>
      <c r="AO380" s="190"/>
      <c r="AP380" s="190"/>
      <c r="AQ380" s="190"/>
      <c r="AR380" s="190"/>
      <c r="AS380" s="190"/>
      <c r="AT380" s="190"/>
      <c r="AU380" s="190"/>
      <c r="AV380" s="190"/>
      <c r="AW380" s="190"/>
      <c r="AX380" s="190"/>
      <c r="AY380" s="190"/>
      <c r="AZ380" s="190"/>
      <c r="BA380" s="190"/>
      <c r="BB380" s="190"/>
      <c r="BC380" s="190"/>
      <c r="BD380" s="190"/>
      <c r="BE380" s="190"/>
      <c r="BF380" s="190"/>
      <c r="BG380" s="190"/>
      <c r="BH380" s="190"/>
      <c r="BI380" s="190"/>
      <c r="BJ380" s="190"/>
      <c r="BK380" s="190"/>
      <c r="BL380" s="190"/>
      <c r="BM380" s="190"/>
      <c r="BN380" s="190"/>
      <c r="BO380" s="190"/>
      <c r="BP380" s="190"/>
      <c r="BQ380" s="190"/>
      <c r="BR380" s="190"/>
      <c r="BS380" s="190"/>
      <c r="BT380" s="190"/>
      <c r="BU380" s="190"/>
      <c r="BV380" s="190"/>
      <c r="BW380" s="190"/>
      <c r="BX380" s="190"/>
      <c r="BY380" s="190"/>
      <c r="BZ380" s="190"/>
      <c r="CA380" s="190"/>
      <c r="CB380" s="190"/>
      <c r="CC380" s="190"/>
      <c r="CD380" s="190"/>
      <c r="CE380" s="190"/>
      <c r="CF380" s="190"/>
      <c r="CG380" s="190"/>
      <c r="CH380" s="190"/>
      <c r="CI380" s="190"/>
      <c r="CJ380" s="190"/>
      <c r="CK380" s="190"/>
      <c r="CL380" s="190"/>
      <c r="CM380" s="190"/>
      <c r="CN380" s="190"/>
      <c r="CO380" s="190"/>
    </row>
    <row r="381" spans="1:93" s="193" customFormat="1" ht="13.5" customHeight="1">
      <c r="A381" s="441" t="s">
        <v>63</v>
      </c>
      <c r="B381" s="442"/>
      <c r="C381" s="442"/>
      <c r="D381" s="442"/>
      <c r="E381" s="442"/>
      <c r="F381" s="442"/>
      <c r="G381" s="442"/>
      <c r="H381" s="191"/>
      <c r="I381" s="192"/>
      <c r="J381" s="91"/>
      <c r="K381" s="91"/>
      <c r="L381" s="91"/>
      <c r="M381" s="91"/>
      <c r="N381" s="91"/>
      <c r="O381" s="91"/>
      <c r="P381" s="91"/>
      <c r="Q381" s="91"/>
      <c r="R381" s="91"/>
      <c r="S381" s="91"/>
      <c r="T381" s="91"/>
      <c r="U381" s="91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91"/>
      <c r="AJ381" s="91"/>
      <c r="AK381" s="91"/>
      <c r="AL381" s="91"/>
      <c r="AM381" s="91"/>
      <c r="AN381" s="91"/>
      <c r="AO381" s="91"/>
      <c r="AP381" s="91"/>
      <c r="AQ381" s="91"/>
      <c r="AR381" s="91"/>
      <c r="AS381" s="91"/>
      <c r="AT381" s="91"/>
      <c r="AU381" s="91"/>
      <c r="AV381" s="91"/>
      <c r="AW381" s="91"/>
      <c r="AX381" s="91"/>
      <c r="AY381" s="91"/>
      <c r="AZ381" s="91"/>
      <c r="BA381" s="91"/>
      <c r="BB381" s="91"/>
      <c r="BC381" s="91"/>
      <c r="BD381" s="91"/>
      <c r="BE381" s="91"/>
      <c r="BF381" s="91"/>
      <c r="BG381" s="91"/>
      <c r="BH381" s="91"/>
      <c r="BI381" s="91"/>
      <c r="BJ381" s="91"/>
      <c r="BK381" s="91"/>
      <c r="BL381" s="91"/>
      <c r="BM381" s="91"/>
      <c r="BN381" s="91"/>
      <c r="BO381" s="91"/>
      <c r="BP381" s="91"/>
      <c r="BQ381" s="91"/>
      <c r="BR381" s="91"/>
      <c r="BS381" s="91"/>
      <c r="BT381" s="91"/>
      <c r="BU381" s="91"/>
      <c r="BV381" s="91"/>
      <c r="BW381" s="91"/>
      <c r="BX381" s="91"/>
      <c r="BY381" s="91"/>
      <c r="BZ381" s="91"/>
      <c r="CA381" s="91"/>
      <c r="CB381" s="91"/>
      <c r="CC381" s="91"/>
      <c r="CD381" s="91"/>
      <c r="CE381" s="91"/>
      <c r="CF381" s="91"/>
      <c r="CG381" s="91"/>
      <c r="CH381" s="91"/>
      <c r="CI381" s="91"/>
      <c r="CJ381" s="91"/>
      <c r="CK381" s="91"/>
      <c r="CL381" s="91"/>
      <c r="CM381" s="91"/>
      <c r="CN381" s="91"/>
      <c r="CO381" s="91"/>
    </row>
    <row r="382" spans="1:93" s="193" customFormat="1" ht="13.5" customHeight="1">
      <c r="A382" s="441" t="s">
        <v>64</v>
      </c>
      <c r="B382" s="442"/>
      <c r="C382" s="442"/>
      <c r="D382" s="442"/>
      <c r="E382" s="442"/>
      <c r="F382" s="442"/>
      <c r="G382" s="442"/>
      <c r="H382" s="191"/>
      <c r="I382" s="192"/>
      <c r="J382" s="91"/>
      <c r="K382" s="194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91"/>
      <c r="AL382" s="91"/>
      <c r="AM382" s="91"/>
      <c r="AN382" s="91"/>
      <c r="AO382" s="91"/>
      <c r="AP382" s="91"/>
      <c r="AQ382" s="91"/>
      <c r="AR382" s="91"/>
      <c r="AS382" s="91"/>
      <c r="AT382" s="91"/>
      <c r="AU382" s="91"/>
      <c r="AV382" s="91"/>
      <c r="AW382" s="91"/>
      <c r="AX382" s="91"/>
      <c r="AY382" s="91"/>
      <c r="AZ382" s="91"/>
      <c r="BA382" s="91"/>
      <c r="BB382" s="91"/>
      <c r="BC382" s="91"/>
      <c r="BD382" s="91"/>
      <c r="BE382" s="91"/>
      <c r="BF382" s="91"/>
      <c r="BG382" s="91"/>
      <c r="BH382" s="91"/>
      <c r="BI382" s="91"/>
      <c r="BJ382" s="91"/>
      <c r="BK382" s="91"/>
      <c r="BL382" s="91"/>
      <c r="BM382" s="91"/>
      <c r="BN382" s="91"/>
      <c r="BO382" s="91"/>
      <c r="BP382" s="91"/>
      <c r="BQ382" s="91"/>
      <c r="BR382" s="91"/>
      <c r="BS382" s="91"/>
      <c r="BT382" s="91"/>
      <c r="BU382" s="91"/>
      <c r="BV382" s="91"/>
      <c r="BW382" s="91"/>
      <c r="BX382" s="91"/>
      <c r="BY382" s="91"/>
      <c r="BZ382" s="91"/>
      <c r="CA382" s="91"/>
      <c r="CB382" s="91"/>
      <c r="CC382" s="91"/>
      <c r="CD382" s="91"/>
      <c r="CE382" s="91"/>
      <c r="CF382" s="91"/>
      <c r="CG382" s="91"/>
      <c r="CH382" s="91"/>
      <c r="CI382" s="91"/>
      <c r="CJ382" s="91"/>
      <c r="CK382" s="91"/>
      <c r="CL382" s="91"/>
      <c r="CM382" s="91"/>
      <c r="CN382" s="91"/>
      <c r="CO382" s="91"/>
    </row>
    <row r="383" spans="1:93" s="199" customFormat="1" ht="13.5" customHeight="1">
      <c r="A383" s="219"/>
      <c r="B383" s="195"/>
      <c r="C383" s="195"/>
      <c r="D383" s="195"/>
      <c r="E383" s="195"/>
      <c r="F383" s="195"/>
      <c r="G383" s="195"/>
      <c r="H383" s="196"/>
      <c r="I383" s="197"/>
      <c r="J383" s="198"/>
      <c r="K383" s="198"/>
      <c r="L383" s="198"/>
      <c r="M383" s="198"/>
      <c r="N383" s="198"/>
      <c r="O383" s="198"/>
      <c r="P383" s="198"/>
      <c r="Q383" s="198"/>
      <c r="R383" s="198"/>
      <c r="S383" s="198"/>
      <c r="T383" s="198"/>
      <c r="U383" s="198"/>
      <c r="V383" s="198"/>
      <c r="W383" s="198"/>
      <c r="X383" s="198"/>
      <c r="Y383" s="198"/>
      <c r="Z383" s="198"/>
      <c r="AA383" s="198"/>
      <c r="AB383" s="198"/>
      <c r="AC383" s="198"/>
      <c r="AD383" s="198"/>
      <c r="AE383" s="198"/>
      <c r="AF383" s="198"/>
      <c r="AG383" s="198"/>
      <c r="AH383" s="198"/>
      <c r="AI383" s="198"/>
      <c r="AJ383" s="198"/>
      <c r="AK383" s="198"/>
      <c r="AL383" s="198"/>
      <c r="AM383" s="198"/>
      <c r="AN383" s="198"/>
      <c r="AO383" s="198"/>
      <c r="AP383" s="198"/>
      <c r="AQ383" s="198"/>
      <c r="AR383" s="198"/>
      <c r="AS383" s="198"/>
      <c r="AT383" s="198"/>
      <c r="AU383" s="198"/>
      <c r="AV383" s="198"/>
      <c r="AW383" s="198"/>
      <c r="AX383" s="198"/>
      <c r="AY383" s="198"/>
      <c r="AZ383" s="198"/>
      <c r="BA383" s="198"/>
      <c r="BB383" s="198"/>
      <c r="BC383" s="198"/>
      <c r="BD383" s="198"/>
      <c r="BE383" s="198"/>
      <c r="BF383" s="198"/>
      <c r="BG383" s="198"/>
      <c r="BH383" s="198"/>
      <c r="BI383" s="198"/>
      <c r="BJ383" s="198"/>
      <c r="BK383" s="198"/>
      <c r="BL383" s="198"/>
      <c r="BM383" s="198"/>
      <c r="BN383" s="198"/>
      <c r="BO383" s="198"/>
      <c r="BP383" s="198"/>
      <c r="BQ383" s="198"/>
      <c r="BR383" s="198"/>
      <c r="BS383" s="198"/>
      <c r="BT383" s="198"/>
      <c r="BU383" s="198"/>
      <c r="BV383" s="198"/>
      <c r="BW383" s="198"/>
      <c r="BX383" s="198"/>
      <c r="BY383" s="198"/>
      <c r="BZ383" s="198"/>
      <c r="CA383" s="198"/>
      <c r="CB383" s="198"/>
      <c r="CC383" s="198"/>
      <c r="CD383" s="198"/>
      <c r="CE383" s="198"/>
      <c r="CF383" s="198"/>
      <c r="CG383" s="198"/>
      <c r="CH383" s="198"/>
      <c r="CI383" s="198"/>
      <c r="CJ383" s="198"/>
      <c r="CK383" s="198"/>
      <c r="CL383" s="198"/>
      <c r="CM383" s="198"/>
      <c r="CN383" s="198"/>
      <c r="CO383" s="198"/>
    </row>
  </sheetData>
  <mergeCells count="7">
    <mergeCell ref="A382:G382"/>
    <mergeCell ref="A2:I2"/>
    <mergeCell ref="A3:D3"/>
    <mergeCell ref="A376:C376"/>
    <mergeCell ref="A379:G379"/>
    <mergeCell ref="A380:G380"/>
    <mergeCell ref="A381:G381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NOVÝ STAV</vt:lpstr>
      <vt:lpstr>'NOVÝ STAV'!Oblast_tisku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2021-01-25T13:10:09Z</cp:lastPrinted>
  <dcterms:created xsi:type="dcterms:W3CDTF">2020-12-16T07:15:18Z</dcterms:created>
  <dcterms:modified xsi:type="dcterms:W3CDTF">2021-01-25T13:10:15Z</dcterms:modified>
</cp:coreProperties>
</file>